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55" yWindow="1095" windowWidth="14070" windowHeight="10380"/>
  </bookViews>
  <sheets>
    <sheet name="Plan 2019" sheetId="1" r:id="rId1"/>
  </sheets>
  <definedNames>
    <definedName name="_xlnm.Print_Area" localSheetId="0">'Plan 2019'!$A$1:$AN$34</definedName>
    <definedName name="_xlnm.Print_Titles" localSheetId="0">'Plan 2019'!$A:$D</definedName>
  </definedNames>
  <calcPr calcId="145621"/>
</workbook>
</file>

<file path=xl/calcChain.xml><?xml version="1.0" encoding="utf-8"?>
<calcChain xmlns="http://schemas.openxmlformats.org/spreadsheetml/2006/main">
  <c r="F26" i="1" l="1"/>
  <c r="AB14" i="1" l="1"/>
  <c r="AB15" i="1"/>
  <c r="L14" i="1" l="1"/>
  <c r="L10" i="1"/>
  <c r="L15" i="1"/>
  <c r="L12" i="1"/>
  <c r="H25" i="1" l="1"/>
  <c r="H26" i="1"/>
  <c r="H10" i="1"/>
  <c r="H12" i="1"/>
  <c r="AL23" i="1" l="1"/>
  <c r="AF20" i="1"/>
  <c r="AD14" i="1"/>
  <c r="AD15" i="1"/>
  <c r="AD10" i="1"/>
  <c r="AD12" i="1"/>
  <c r="F22" i="1" l="1"/>
  <c r="AG20" i="1" l="1"/>
  <c r="AH20" i="1"/>
  <c r="AE20" i="1"/>
  <c r="AC20" i="1"/>
  <c r="AD20" i="1"/>
  <c r="Y20" i="1"/>
  <c r="Z20" i="1"/>
  <c r="U14" i="1"/>
  <c r="V14" i="1"/>
  <c r="S20" i="1"/>
  <c r="T20" i="1"/>
  <c r="S14" i="1"/>
  <c r="T14" i="1"/>
  <c r="Q20" i="1"/>
  <c r="R20" i="1"/>
  <c r="O20" i="1"/>
  <c r="P20" i="1"/>
  <c r="M20" i="1"/>
  <c r="N20" i="1"/>
  <c r="I20" i="1"/>
  <c r="J20" i="1"/>
  <c r="H14" i="1"/>
  <c r="G14" i="1"/>
  <c r="E25" i="1"/>
  <c r="E20" i="1"/>
  <c r="E14" i="1"/>
  <c r="F25" i="1" l="1"/>
  <c r="F20" i="1" l="1"/>
  <c r="AL20" i="1"/>
  <c r="F14" i="1" l="1"/>
  <c r="F15" i="1"/>
  <c r="AL14" i="1"/>
  <c r="AL15" i="1"/>
  <c r="AJ28" i="1" l="1"/>
  <c r="AA28" i="1" l="1"/>
  <c r="AC29" i="1"/>
  <c r="AI29" i="1" l="1"/>
  <c r="AB28" i="1"/>
  <c r="J29" i="1" l="1"/>
  <c r="AM33" i="1"/>
  <c r="K29" i="1" l="1"/>
  <c r="E28" i="1"/>
  <c r="AD28" i="1"/>
  <c r="AG28" i="1"/>
  <c r="AE29" i="1"/>
  <c r="AA29" i="1"/>
  <c r="Q29" i="1"/>
  <c r="K28" i="1"/>
  <c r="R29" i="1"/>
  <c r="AF29" i="1"/>
  <c r="AN12" i="1"/>
  <c r="AN24" i="1"/>
  <c r="L29" i="1"/>
  <c r="X29" i="1"/>
  <c r="P28" i="1"/>
  <c r="AL28" i="1"/>
  <c r="AN27" i="1"/>
  <c r="Y28" i="1"/>
  <c r="Y29" i="1"/>
  <c r="AM22" i="1"/>
  <c r="AM21" i="1"/>
  <c r="AM23" i="1"/>
  <c r="AM24" i="1"/>
  <c r="M29" i="1"/>
  <c r="AM27" i="1"/>
  <c r="E29" i="1"/>
  <c r="AH29" i="1"/>
  <c r="AH28" i="1"/>
  <c r="Z29" i="1"/>
  <c r="Z28" i="1"/>
  <c r="V28" i="1"/>
  <c r="V29" i="1"/>
  <c r="P29" i="1"/>
  <c r="AM26" i="1"/>
  <c r="AM11" i="1"/>
  <c r="AM12" i="1"/>
  <c r="AM13" i="1"/>
  <c r="AN11" i="1"/>
  <c r="AN13" i="1"/>
  <c r="AM15" i="1"/>
  <c r="AM16" i="1"/>
  <c r="AN16" i="1"/>
  <c r="AM17" i="1"/>
  <c r="AN17" i="1"/>
  <c r="AM19" i="1"/>
  <c r="AN19" i="1"/>
  <c r="AE28" i="1"/>
  <c r="L28" i="1"/>
  <c r="AL29" i="1"/>
  <c r="AJ29" i="1"/>
  <c r="AB29" i="1"/>
  <c r="X28" i="1"/>
  <c r="N28" i="1"/>
  <c r="H28" i="1"/>
  <c r="AM10" i="1"/>
  <c r="S28" i="1"/>
  <c r="M28" i="1"/>
  <c r="AK28" i="1"/>
  <c r="AI28" i="1"/>
  <c r="AI30" i="1" s="1"/>
  <c r="AG29" i="1"/>
  <c r="AC28" i="1"/>
  <c r="AC30" i="1" s="1"/>
  <c r="W29" i="1"/>
  <c r="W28" i="1"/>
  <c r="U29" i="1"/>
  <c r="U28" i="1"/>
  <c r="Q28" i="1"/>
  <c r="O29" i="1"/>
  <c r="O28" i="1"/>
  <c r="AM18" i="1"/>
  <c r="I29" i="1"/>
  <c r="I28" i="1"/>
  <c r="G29" i="1"/>
  <c r="G28" i="1"/>
  <c r="S29" i="1"/>
  <c r="AD29" i="1"/>
  <c r="AN18" i="1"/>
  <c r="J28" i="1"/>
  <c r="J30" i="1" s="1"/>
  <c r="H29" i="1"/>
  <c r="R28" i="1"/>
  <c r="AQ18" i="1" l="1"/>
  <c r="Y30" i="1"/>
  <c r="AL30" i="1"/>
  <c r="H30" i="1"/>
  <c r="E30" i="1"/>
  <c r="M30" i="1"/>
  <c r="AN14" i="1"/>
  <c r="F28" i="1"/>
  <c r="W30" i="1"/>
  <c r="U30" i="1"/>
  <c r="G30" i="1"/>
  <c r="O30" i="1"/>
  <c r="S30" i="1"/>
  <c r="AJ30" i="1"/>
  <c r="AH30" i="1"/>
  <c r="R30" i="1"/>
  <c r="I30" i="1"/>
  <c r="P30" i="1"/>
  <c r="AG30" i="1"/>
  <c r="V30" i="1"/>
  <c r="Z30" i="1"/>
  <c r="X30" i="1"/>
  <c r="Q30" i="1"/>
  <c r="K30" i="1"/>
  <c r="AM20" i="1"/>
  <c r="AM14" i="1"/>
  <c r="T28" i="1"/>
  <c r="L30" i="1"/>
  <c r="AN23" i="1"/>
  <c r="AK29" i="1"/>
  <c r="AK30" i="1" s="1"/>
  <c r="AN33" i="1"/>
  <c r="AM25" i="1"/>
  <c r="AA30" i="1"/>
  <c r="AN21" i="1"/>
  <c r="AN26" i="1"/>
  <c r="AE30" i="1"/>
  <c r="AN15" i="1"/>
  <c r="AB30" i="1"/>
  <c r="T29" i="1"/>
  <c r="AF28" i="1"/>
  <c r="AF30" i="1" s="1"/>
  <c r="AN22" i="1"/>
  <c r="AD30" i="1"/>
  <c r="AN10" i="1"/>
  <c r="AQ10" i="1" s="1"/>
  <c r="AM29" i="1" l="1"/>
  <c r="AQ14" i="1"/>
  <c r="P38" i="1"/>
  <c r="AM30" i="1"/>
  <c r="AM34" i="1" s="1"/>
  <c r="T30" i="1"/>
  <c r="AM28" i="1"/>
  <c r="AN28" i="1"/>
  <c r="F29" i="1"/>
  <c r="F30" i="1" s="1"/>
  <c r="AN25" i="1"/>
  <c r="AQ25" i="1" s="1"/>
  <c r="AN20" i="1"/>
  <c r="AQ20" i="1" s="1"/>
  <c r="N29" i="1"/>
  <c r="AQ30" i="1" l="1"/>
  <c r="AN29" i="1"/>
  <c r="N30" i="1"/>
  <c r="AN30" i="1" s="1"/>
  <c r="AN34" i="1" s="1"/>
  <c r="AQ34" i="1" s="1"/>
</calcChain>
</file>

<file path=xl/sharedStrings.xml><?xml version="1.0" encoding="utf-8"?>
<sst xmlns="http://schemas.openxmlformats.org/spreadsheetml/2006/main" count="153" uniqueCount="95">
  <si>
    <t>Lp.</t>
  </si>
  <si>
    <t>Pozycje planu</t>
  </si>
  <si>
    <t>Klasyfikacja środków trwałych     (kod)</t>
  </si>
  <si>
    <t>Klasyfikacja    według CPV               (kod)</t>
  </si>
  <si>
    <t>Centrala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</si>
  <si>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</si>
  <si>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</si>
  <si>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</si>
  <si>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</si>
  <si>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</si>
  <si>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</si>
  <si>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</si>
  <si>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</si>
  <si>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</si>
  <si>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</si>
  <si>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</si>
  <si>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</si>
  <si>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</si>
  <si>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 Mazurski</t>
  </si>
  <si>
    <t>Wielkopolski</t>
  </si>
  <si>
    <t>Centrala+Oddziały</t>
  </si>
  <si>
    <t xml:space="preserve"> (tys. zł)</t>
  </si>
  <si>
    <t>(tys. zł)</t>
  </si>
  <si>
    <t>(tys. zł.)</t>
  </si>
  <si>
    <t>CN17</t>
  </si>
  <si>
    <t>DN01</t>
  </si>
  <si>
    <t>KP02</t>
  </si>
  <si>
    <t>LB03</t>
  </si>
  <si>
    <t>LU04</t>
  </si>
  <si>
    <t>ŁD05</t>
  </si>
  <si>
    <t>MP06</t>
  </si>
  <si>
    <t>MZ07</t>
  </si>
  <si>
    <t>OP08</t>
  </si>
  <si>
    <t>PK09</t>
  </si>
  <si>
    <t>PD10</t>
  </si>
  <si>
    <t>PO11</t>
  </si>
  <si>
    <t>ŚL12</t>
  </si>
  <si>
    <t>ŚW13</t>
  </si>
  <si>
    <t>WM14</t>
  </si>
  <si>
    <t>WP15</t>
  </si>
  <si>
    <t>ZP16</t>
  </si>
  <si>
    <t>A.</t>
  </si>
  <si>
    <t>Nieruchomości (grunty, budynki, lokale)</t>
  </si>
  <si>
    <t>1.</t>
  </si>
  <si>
    <t>2.</t>
  </si>
  <si>
    <t>3.</t>
  </si>
  <si>
    <t>B.</t>
  </si>
  <si>
    <t>Urządzenia techniczne</t>
  </si>
  <si>
    <t>6XX</t>
  </si>
  <si>
    <t>8XX</t>
  </si>
  <si>
    <t>C.</t>
  </si>
  <si>
    <t>Środki transportu</t>
  </si>
  <si>
    <t>Samochód osobowy</t>
  </si>
  <si>
    <t>34110000-1</t>
  </si>
  <si>
    <t xml:space="preserve">        RAZEM wydatki inwestycyjne</t>
  </si>
  <si>
    <t>D.</t>
  </si>
  <si>
    <t>Zespoły komputerowe</t>
  </si>
  <si>
    <t>Serwery</t>
  </si>
  <si>
    <t>30210000-4</t>
  </si>
  <si>
    <t>Sieci</t>
  </si>
  <si>
    <t>32400000-7</t>
  </si>
  <si>
    <t>E.</t>
  </si>
  <si>
    <t>Zachodniopomorski</t>
  </si>
  <si>
    <t>plan</t>
  </si>
  <si>
    <t>plan po zmianie</t>
  </si>
  <si>
    <t xml:space="preserve">       Razem pozycje (A+B+C)</t>
  </si>
  <si>
    <t xml:space="preserve">       Razem pozycje (D+E)</t>
  </si>
  <si>
    <t>Inne w zakresie "Zespoły komputerowe" nigdzie indziej nie sklasyfikowane</t>
  </si>
  <si>
    <t>Zakup nieruchomości</t>
  </si>
  <si>
    <t>Inne wartości niematerialne                              i prawne</t>
  </si>
  <si>
    <t xml:space="preserve">70120000-8    </t>
  </si>
  <si>
    <t>30100000-0</t>
  </si>
  <si>
    <t>032; 102;                  105</t>
  </si>
  <si>
    <t>45300000-1
45400000-0</t>
  </si>
  <si>
    <t xml:space="preserve">Rezerwa środków w Centralnym Funduszu Inwestycyjnym </t>
  </si>
  <si>
    <t>Inne z zakresu "Nieruchomości…" 
nigdzie indziej nie sklasyfikowane</t>
  </si>
  <si>
    <t>48000000-8</t>
  </si>
  <si>
    <t>48800000-6</t>
  </si>
  <si>
    <t xml:space="preserve">44400000-4
44200000-2
42961100-1
42500000-1
39700000-6
31000000-6  </t>
  </si>
  <si>
    <t>Urządzenia techniczne, ruchomości 
i wyposażenie</t>
  </si>
  <si>
    <t>Inne z zakresu "Urządzenia techniczne, ruchomości i wyposażenie" nigdzie indziej 
nie sklasyfikowane</t>
  </si>
  <si>
    <t xml:space="preserve">Pakiety oprogramowania
i systemy informatyczne </t>
  </si>
  <si>
    <t>Wartości niematerialne
 i prawne</t>
  </si>
  <si>
    <t>Załącznik  Nr 2</t>
  </si>
  <si>
    <t xml:space="preserve">4. </t>
  </si>
  <si>
    <t xml:space="preserve">Budowa, przebudowa, rozbudowa, adaptacja, zmiana aranżacji, wyposażenie w instalacje budowlane </t>
  </si>
  <si>
    <t>Narzędzia, przyrządy, ruchomości
i wyposażenie</t>
  </si>
  <si>
    <t>Maszyny i urządzenia komputerowe</t>
  </si>
  <si>
    <t xml:space="preserve">ŁĄCZNIE FUNDUSZ INWESTYCYJNY NFZ </t>
  </si>
  <si>
    <t>Planowana amortyzacja środków trwałych oraz wartości niematerialnych i prawnych.</t>
  </si>
  <si>
    <t xml:space="preserve">Rzeczowy plan wydatków inwestycyjnych Narodowego Funduszu Zdrowia
 na 2019 rok </t>
  </si>
  <si>
    <t>1. Środki w Centralnym Funduszu Inwestycyjnym do wykorzystania w 2016 roku w wysokości 260,68 tys. zł ,  pochodzące z funduszu  zapasowego utworzonego Uchwałą Rady NFZ Nr 10/2008/I 
    z dnia17 kwietnia 2008 roku, z zatwierdzonego zysku netto za 2006 rok, po uzyskaniu pozytywnej opinii Ministra Finansówi Ministra Zdrowia.
2. Skala zaangażowania środków z Centralnego Funduszu Inwestycyjnego zostanie ustalona po zakończeniu realizacji zadań inwestycyjnych w 2018 r.</t>
  </si>
  <si>
    <t>2019.3495.JAC</t>
  </si>
  <si>
    <t>po zmianie dokonanej Uchwałą Nr 5/2019/III   Rady NFZ z dnia 15 marca 2019 r.</t>
  </si>
  <si>
    <t>Warszawa, dnia   15.03.2019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</si>
</sst>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_ ;\-#,##0.00\ "/>
    <numFmt numFmtId="166" formatCode="#,##0.000"/>
    <numFmt numFmtId="167" formatCode="#,##0.0"/>
  </numFmts>
  <fonts count="47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22"/>
      <color indexed="8"/>
      <name val="Arial"/>
      <family val="2"/>
      <charset val="238"/>
    </font>
    <font>
      <b/>
      <sz val="28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24"/>
      <color indexed="8"/>
      <name val="Arial"/>
      <family val="2"/>
      <charset val="238"/>
    </font>
    <font>
      <sz val="12"/>
      <name val="Arial"/>
      <family val="2"/>
      <charset val="238"/>
    </font>
    <font>
      <sz val="20"/>
      <name val="Arial"/>
      <family val="2"/>
      <charset val="238"/>
    </font>
    <font>
      <b/>
      <sz val="22"/>
      <name val="Arial"/>
      <family val="2"/>
      <charset val="238"/>
    </font>
    <font>
      <b/>
      <sz val="18"/>
      <name val="Arial"/>
      <family val="2"/>
      <charset val="238"/>
    </font>
    <font>
      <b/>
      <sz val="26"/>
      <name val="Arial"/>
      <family val="2"/>
      <charset val="238"/>
    </font>
    <font>
      <b/>
      <sz val="36"/>
      <name val="Arial"/>
      <family val="2"/>
      <charset val="238"/>
    </font>
    <font>
      <sz val="22"/>
      <name val="Arial"/>
      <family val="2"/>
      <charset val="238"/>
    </font>
    <font>
      <sz val="14"/>
      <name val="Arial"/>
      <family val="2"/>
      <charset val="238"/>
    </font>
    <font>
      <sz val="26"/>
      <name val="Arial"/>
      <family val="2"/>
      <charset val="238"/>
    </font>
    <font>
      <sz val="28"/>
      <name val="Arial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28"/>
      <name val="Arial"/>
      <family val="2"/>
      <charset val="238"/>
    </font>
    <font>
      <sz val="24"/>
      <name val="Arial Narrow"/>
      <family val="2"/>
      <charset val="238"/>
    </font>
    <font>
      <sz val="12"/>
      <name val="Arial Narrow"/>
      <family val="2"/>
      <charset val="238"/>
    </font>
    <font>
      <b/>
      <sz val="72"/>
      <name val="Arial Narrow"/>
      <family val="2"/>
      <charset val="238"/>
    </font>
    <font>
      <b/>
      <sz val="79"/>
      <name val="Arial"/>
      <family val="2"/>
      <charset val="238"/>
    </font>
    <font>
      <b/>
      <sz val="28"/>
      <name val="Arial Narrow"/>
      <family val="2"/>
      <charset val="238"/>
    </font>
    <font>
      <b/>
      <sz val="48"/>
      <name val="Arial Narrow"/>
      <family val="2"/>
      <charset val="238"/>
    </font>
    <font>
      <sz val="24"/>
      <name val="Arial"/>
      <family val="2"/>
      <charset val="238"/>
    </font>
    <font>
      <sz val="24"/>
      <color indexed="10"/>
      <name val="Arial"/>
      <family val="2"/>
      <charset val="238"/>
    </font>
    <font>
      <sz val="28"/>
      <name val="Arial Narrow"/>
      <family val="2"/>
      <charset val="238"/>
    </font>
    <font>
      <sz val="22"/>
      <color indexed="10"/>
      <name val="Arial"/>
      <family val="2"/>
      <charset val="238"/>
    </font>
    <font>
      <sz val="24"/>
      <color rgb="FFFF0000"/>
      <name val="Arial"/>
      <family val="2"/>
      <charset val="238"/>
    </font>
    <font>
      <sz val="22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6"/>
      <name val="Arial"/>
      <family val="2"/>
      <charset val="238"/>
    </font>
    <font>
      <b/>
      <sz val="36"/>
      <color rgb="FFFF0000"/>
      <name val="Arial"/>
      <family val="2"/>
      <charset val="238"/>
    </font>
    <font>
      <sz val="28"/>
      <color indexed="10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8"/>
      <color rgb="FFFFFF00"/>
      <name val="Arial"/>
      <family val="2"/>
      <charset val="238"/>
    </font>
    <font>
      <b/>
      <sz val="4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6"/>
      <name val="Arial"/>
      <family val="2"/>
      <charset val="238"/>
    </font>
    <font>
      <sz val="36"/>
      <name val="Arial"/>
      <family val="2"/>
      <charset val="238"/>
    </font>
    <font>
      <sz val="24"/>
      <color theme="0" tint="-0.34998626667073579"/>
      <name val="Arial"/>
      <family val="2"/>
      <charset val="238"/>
    </font>
    <font>
      <sz val="28"/>
      <color theme="0" tint="-0.34998626667073579"/>
      <name val="Arial"/>
      <family val="2"/>
      <charset val="238"/>
    </font>
    <font>
      <sz val="22"/>
      <color theme="0" tint="-0.34998626667073579"/>
      <name val="Arial"/>
      <family val="2"/>
      <charset val="238"/>
    </font>
    <font>
      <b/>
      <sz val="24"/>
      <color theme="0" tint="-0.34998626667073579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FFCC"/>
        <bgColor indexed="64"/>
      </patternFill>
    </fill>
  </fills>
  <borders count="1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0" fillId="0" borderId="0"/>
    <xf numFmtId="4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413">
    <xf numFmtId="0" fontId="0" fillId="0" borderId="0" xfId="0"/>
    <xf numFmtId="0" fontId="2" fillId="2" borderId="0" xfId="0" applyFont="1" applyFill="1" applyBorder="1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/>
    <xf numFmtId="0" fontId="7" fillId="3" borderId="0" xfId="0" applyFont="1" applyFill="1" applyAlignment="1">
      <alignment horizontal="center"/>
    </xf>
    <xf numFmtId="0" fontId="10" fillId="4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2" fillId="2" borderId="0" xfId="0" applyFont="1" applyFill="1"/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4" fontId="20" fillId="5" borderId="2" xfId="0" applyNumberFormat="1" applyFont="1" applyFill="1" applyBorder="1" applyAlignment="1">
      <alignment horizontal="center" vertical="center"/>
    </xf>
    <xf numFmtId="4" fontId="20" fillId="5" borderId="3" xfId="0" applyNumberFormat="1" applyFont="1" applyFill="1" applyBorder="1" applyAlignment="1">
      <alignment horizontal="center" vertical="center"/>
    </xf>
    <xf numFmtId="4" fontId="20" fillId="5" borderId="4" xfId="0" applyNumberFormat="1" applyFont="1" applyFill="1" applyBorder="1" applyAlignment="1">
      <alignment horizontal="center" vertical="center"/>
    </xf>
    <xf numFmtId="4" fontId="20" fillId="5" borderId="5" xfId="0" applyNumberFormat="1" applyFont="1" applyFill="1" applyBorder="1" applyAlignment="1">
      <alignment horizontal="center" vertical="center"/>
    </xf>
    <xf numFmtId="4" fontId="20" fillId="6" borderId="6" xfId="0" applyNumberFormat="1" applyFont="1" applyFill="1" applyBorder="1" applyAlignment="1">
      <alignment horizontal="center" vertical="center"/>
    </xf>
    <xf numFmtId="4" fontId="20" fillId="6" borderId="7" xfId="0" applyNumberFormat="1" applyFont="1" applyFill="1" applyBorder="1" applyAlignment="1">
      <alignment horizontal="center" vertical="center"/>
    </xf>
    <xf numFmtId="4" fontId="20" fillId="6" borderId="8" xfId="0" applyNumberFormat="1" applyFont="1" applyFill="1" applyBorder="1" applyAlignment="1">
      <alignment horizontal="center" vertical="center"/>
    </xf>
    <xf numFmtId="4" fontId="20" fillId="6" borderId="9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4" fontId="14" fillId="0" borderId="0" xfId="0" applyNumberFormat="1" applyFont="1" applyBorder="1"/>
    <xf numFmtId="0" fontId="27" fillId="0" borderId="0" xfId="0" applyFont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4" fontId="20" fillId="5" borderId="10" xfId="0" applyNumberFormat="1" applyFont="1" applyFill="1" applyBorder="1" applyAlignment="1">
      <alignment horizontal="center" vertical="center"/>
    </xf>
    <xf numFmtId="4" fontId="20" fillId="5" borderId="11" xfId="0" applyNumberFormat="1" applyFont="1" applyFill="1" applyBorder="1" applyAlignment="1">
      <alignment horizontal="center" vertical="center"/>
    </xf>
    <xf numFmtId="4" fontId="20" fillId="6" borderId="0" xfId="0" applyNumberFormat="1" applyFont="1" applyFill="1" applyBorder="1" applyAlignment="1">
      <alignment horizontal="center" vertical="center"/>
    </xf>
    <xf numFmtId="4" fontId="20" fillId="6" borderId="1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 wrapText="1"/>
    </xf>
    <xf numFmtId="4" fontId="11" fillId="5" borderId="5" xfId="0" applyNumberFormat="1" applyFont="1" applyFill="1" applyBorder="1" applyAlignment="1">
      <alignment horizontal="center" vertical="center" wrapText="1"/>
    </xf>
    <xf numFmtId="4" fontId="11" fillId="5" borderId="2" xfId="0" applyNumberFormat="1" applyFont="1" applyFill="1" applyBorder="1" applyAlignment="1">
      <alignment horizontal="center" vertical="center" wrapText="1"/>
    </xf>
    <xf numFmtId="4" fontId="11" fillId="5" borderId="13" xfId="0" applyNumberFormat="1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4" fontId="11" fillId="6" borderId="3" xfId="0" applyNumberFormat="1" applyFont="1" applyFill="1" applyBorder="1" applyAlignment="1">
      <alignment horizontal="center" vertical="center"/>
    </xf>
    <xf numFmtId="4" fontId="11" fillId="6" borderId="11" xfId="0" applyNumberFormat="1" applyFont="1" applyFill="1" applyBorder="1" applyAlignment="1">
      <alignment horizontal="center" vertical="center"/>
    </xf>
    <xf numFmtId="4" fontId="11" fillId="6" borderId="5" xfId="0" applyNumberFormat="1" applyFont="1" applyFill="1" applyBorder="1" applyAlignment="1">
      <alignment horizontal="center" vertical="center"/>
    </xf>
    <xf numFmtId="4" fontId="11" fillId="6" borderId="2" xfId="0" applyNumberFormat="1" applyFont="1" applyFill="1" applyBorder="1" applyAlignment="1">
      <alignment horizontal="center" vertical="center"/>
    </xf>
    <xf numFmtId="4" fontId="11" fillId="6" borderId="13" xfId="0" applyNumberFormat="1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13" fillId="7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center" wrapText="1"/>
    </xf>
    <xf numFmtId="0" fontId="13" fillId="7" borderId="28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left" vertical="center" wrapText="1"/>
    </xf>
    <xf numFmtId="0" fontId="13" fillId="8" borderId="23" xfId="0" applyFont="1" applyFill="1" applyBorder="1" applyAlignment="1">
      <alignment horizontal="center" vertical="center"/>
    </xf>
    <xf numFmtId="0" fontId="14" fillId="8" borderId="29" xfId="0" applyFont="1" applyFill="1" applyBorder="1" applyAlignment="1">
      <alignment horizontal="left" vertical="center" wrapText="1"/>
    </xf>
    <xf numFmtId="0" fontId="13" fillId="8" borderId="24" xfId="0" applyFont="1" applyFill="1" applyBorder="1" applyAlignment="1">
      <alignment horizontal="center" vertical="center"/>
    </xf>
    <xf numFmtId="0" fontId="14" fillId="8" borderId="30" xfId="0" applyFont="1" applyFill="1" applyBorder="1" applyAlignment="1">
      <alignment horizontal="left" vertical="center" wrapText="1"/>
    </xf>
    <xf numFmtId="0" fontId="13" fillId="8" borderId="26" xfId="0" applyFont="1" applyFill="1" applyBorder="1" applyAlignment="1">
      <alignment horizontal="center" vertical="center"/>
    </xf>
    <xf numFmtId="0" fontId="14" fillId="8" borderId="31" xfId="0" applyFont="1" applyFill="1" applyBorder="1" applyAlignment="1">
      <alignment horizontal="left" vertical="center" wrapText="1"/>
    </xf>
    <xf numFmtId="0" fontId="10" fillId="6" borderId="14" xfId="0" applyFont="1" applyFill="1" applyBorder="1" applyAlignment="1">
      <alignment horizontal="left" vertical="center"/>
    </xf>
    <xf numFmtId="0" fontId="18" fillId="8" borderId="29" xfId="0" applyFont="1" applyFill="1" applyBorder="1" applyAlignment="1">
      <alignment horizontal="left" vertical="center" wrapText="1"/>
    </xf>
    <xf numFmtId="0" fontId="18" fillId="8" borderId="30" xfId="0" applyFont="1" applyFill="1" applyBorder="1" applyAlignment="1">
      <alignment horizontal="left" vertical="center" wrapText="1"/>
    </xf>
    <xf numFmtId="4" fontId="12" fillId="0" borderId="32" xfId="0" applyNumberFormat="1" applyFont="1" applyBorder="1" applyAlignment="1">
      <alignment horizontal="right" vertical="center" indent="1"/>
    </xf>
    <xf numFmtId="0" fontId="29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4" fontId="15" fillId="9" borderId="15" xfId="0" applyNumberFormat="1" applyFont="1" applyFill="1" applyBorder="1" applyAlignment="1">
      <alignment horizontal="right" vertical="center" wrapText="1" indent="1"/>
    </xf>
    <xf numFmtId="4" fontId="15" fillId="9" borderId="33" xfId="0" applyNumberFormat="1" applyFont="1" applyFill="1" applyBorder="1" applyAlignment="1">
      <alignment horizontal="right" vertical="center" wrapText="1" indent="1"/>
    </xf>
    <xf numFmtId="4" fontId="17" fillId="5" borderId="14" xfId="0" applyNumberFormat="1" applyFont="1" applyFill="1" applyBorder="1" applyAlignment="1">
      <alignment horizontal="center" vertical="center" wrapText="1"/>
    </xf>
    <xf numFmtId="4" fontId="15" fillId="10" borderId="15" xfId="0" applyNumberFormat="1" applyFont="1" applyFill="1" applyBorder="1" applyAlignment="1">
      <alignment horizontal="right" vertical="center" wrapText="1" indent="1"/>
    </xf>
    <xf numFmtId="4" fontId="20" fillId="3" borderId="34" xfId="0" applyNumberFormat="1" applyFont="1" applyFill="1" applyBorder="1" applyAlignment="1">
      <alignment horizontal="center" vertical="center"/>
    </xf>
    <xf numFmtId="4" fontId="20" fillId="3" borderId="35" xfId="0" applyNumberFormat="1" applyFont="1" applyFill="1" applyBorder="1" applyAlignment="1">
      <alignment horizontal="center" vertical="center"/>
    </xf>
    <xf numFmtId="4" fontId="20" fillId="3" borderId="36" xfId="0" applyNumberFormat="1" applyFont="1" applyFill="1" applyBorder="1" applyAlignment="1">
      <alignment horizontal="center" vertical="center"/>
    </xf>
    <xf numFmtId="4" fontId="20" fillId="3" borderId="37" xfId="0" applyNumberFormat="1" applyFont="1" applyFill="1" applyBorder="1" applyAlignment="1">
      <alignment horizontal="center" vertical="center"/>
    </xf>
    <xf numFmtId="4" fontId="20" fillId="3" borderId="38" xfId="0" applyNumberFormat="1" applyFont="1" applyFill="1" applyBorder="1" applyAlignment="1">
      <alignment horizontal="center" vertical="center"/>
    </xf>
    <xf numFmtId="4" fontId="20" fillId="3" borderId="39" xfId="0" applyNumberFormat="1" applyFont="1" applyFill="1" applyBorder="1" applyAlignment="1">
      <alignment horizontal="center" vertical="center"/>
    </xf>
    <xf numFmtId="4" fontId="16" fillId="7" borderId="40" xfId="0" applyNumberFormat="1" applyFont="1" applyFill="1" applyBorder="1" applyAlignment="1">
      <alignment horizontal="right" vertical="center" wrapText="1" indent="1"/>
    </xf>
    <xf numFmtId="4" fontId="12" fillId="5" borderId="41" xfId="0" applyNumberFormat="1" applyFont="1" applyFill="1" applyBorder="1" applyAlignment="1">
      <alignment horizontal="center" vertical="center" wrapText="1"/>
    </xf>
    <xf numFmtId="4" fontId="12" fillId="5" borderId="42" xfId="0" applyNumberFormat="1" applyFont="1" applyFill="1" applyBorder="1" applyAlignment="1">
      <alignment horizontal="center" vertical="center" wrapText="1"/>
    </xf>
    <xf numFmtId="4" fontId="12" fillId="6" borderId="41" xfId="0" applyNumberFormat="1" applyFont="1" applyFill="1" applyBorder="1" applyAlignment="1">
      <alignment horizontal="center" vertical="center"/>
    </xf>
    <xf numFmtId="4" fontId="12" fillId="6" borderId="42" xfId="0" applyNumberFormat="1" applyFont="1" applyFill="1" applyBorder="1" applyAlignment="1">
      <alignment horizontal="center" vertical="center"/>
    </xf>
    <xf numFmtId="4" fontId="16" fillId="8" borderId="40" xfId="0" applyNumberFormat="1" applyFont="1" applyFill="1" applyBorder="1" applyAlignment="1">
      <alignment horizontal="right" vertical="center" wrapText="1" indent="1"/>
    </xf>
    <xf numFmtId="4" fontId="16" fillId="8" borderId="44" xfId="0" applyNumberFormat="1" applyFont="1" applyFill="1" applyBorder="1" applyAlignment="1">
      <alignment horizontal="right" vertical="center" wrapText="1" indent="1"/>
    </xf>
    <xf numFmtId="4" fontId="12" fillId="5" borderId="45" xfId="0" applyNumberFormat="1" applyFont="1" applyFill="1" applyBorder="1" applyAlignment="1">
      <alignment horizontal="center" vertical="center"/>
    </xf>
    <xf numFmtId="4" fontId="12" fillId="5" borderId="46" xfId="0" applyNumberFormat="1" applyFont="1" applyFill="1" applyBorder="1" applyAlignment="1">
      <alignment horizontal="center" vertical="center"/>
    </xf>
    <xf numFmtId="4" fontId="12" fillId="6" borderId="47" xfId="0" applyNumberFormat="1" applyFont="1" applyFill="1" applyBorder="1" applyAlignment="1">
      <alignment horizontal="center" vertical="center"/>
    </xf>
    <xf numFmtId="4" fontId="12" fillId="6" borderId="48" xfId="0" applyNumberFormat="1" applyFont="1" applyFill="1" applyBorder="1" applyAlignment="1">
      <alignment horizontal="center" vertical="center"/>
    </xf>
    <xf numFmtId="4" fontId="12" fillId="3" borderId="49" xfId="0" applyNumberFormat="1" applyFont="1" applyFill="1" applyBorder="1" applyAlignment="1">
      <alignment horizontal="center" vertical="center"/>
    </xf>
    <xf numFmtId="4" fontId="12" fillId="3" borderId="5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4" fontId="16" fillId="7" borderId="51" xfId="0" applyNumberFormat="1" applyFont="1" applyFill="1" applyBorder="1" applyAlignment="1">
      <alignment horizontal="right" vertical="center" indent="1"/>
    </xf>
    <xf numFmtId="4" fontId="15" fillId="10" borderId="52" xfId="0" applyNumberFormat="1" applyFont="1" applyFill="1" applyBorder="1" applyAlignment="1">
      <alignment horizontal="right" vertical="center" wrapText="1" indent="1"/>
    </xf>
    <xf numFmtId="4" fontId="15" fillId="10" borderId="25" xfId="0" applyNumberFormat="1" applyFont="1" applyFill="1" applyBorder="1" applyAlignment="1">
      <alignment horizontal="right" vertical="center" wrapText="1" indent="1"/>
    </xf>
    <xf numFmtId="4" fontId="15" fillId="10" borderId="33" xfId="0" applyNumberFormat="1" applyFont="1" applyFill="1" applyBorder="1" applyAlignment="1">
      <alignment horizontal="right" vertical="center" wrapText="1" indent="1"/>
    </xf>
    <xf numFmtId="4" fontId="15" fillId="9" borderId="16" xfId="0" applyNumberFormat="1" applyFont="1" applyFill="1" applyBorder="1" applyAlignment="1">
      <alignment horizontal="right" vertical="center" wrapText="1" indent="1"/>
    </xf>
    <xf numFmtId="4" fontId="15" fillId="7" borderId="53" xfId="0" applyNumberFormat="1" applyFont="1" applyFill="1" applyBorder="1" applyAlignment="1">
      <alignment horizontal="right" vertical="center" indent="1"/>
    </xf>
    <xf numFmtId="4" fontId="15" fillId="10" borderId="1" xfId="0" applyNumberFormat="1" applyFont="1" applyFill="1" applyBorder="1" applyAlignment="1">
      <alignment horizontal="right" vertical="center" wrapText="1" indent="1"/>
    </xf>
    <xf numFmtId="4" fontId="15" fillId="10" borderId="54" xfId="0" applyNumberFormat="1" applyFont="1" applyFill="1" applyBorder="1" applyAlignment="1">
      <alignment horizontal="right" vertical="center" wrapText="1" indent="1"/>
    </xf>
    <xf numFmtId="4" fontId="15" fillId="9" borderId="1" xfId="0" applyNumberFormat="1" applyFont="1" applyFill="1" applyBorder="1" applyAlignment="1">
      <alignment horizontal="right" vertical="center" wrapText="1" indent="1"/>
    </xf>
    <xf numFmtId="4" fontId="15" fillId="10" borderId="16" xfId="0" applyNumberFormat="1" applyFont="1" applyFill="1" applyBorder="1" applyAlignment="1">
      <alignment horizontal="right" vertical="center" wrapText="1" indent="1"/>
    </xf>
    <xf numFmtId="4" fontId="15" fillId="9" borderId="25" xfId="0" applyNumberFormat="1" applyFont="1" applyFill="1" applyBorder="1" applyAlignment="1">
      <alignment horizontal="right" vertical="center" wrapText="1" indent="1"/>
    </xf>
    <xf numFmtId="4" fontId="15" fillId="9" borderId="54" xfId="0" applyNumberFormat="1" applyFont="1" applyFill="1" applyBorder="1" applyAlignment="1">
      <alignment horizontal="right" vertical="center" wrapText="1" indent="1"/>
    </xf>
    <xf numFmtId="4" fontId="16" fillId="8" borderId="53" xfId="0" applyNumberFormat="1" applyFont="1" applyFill="1" applyBorder="1" applyAlignment="1">
      <alignment horizontal="right" vertical="center" indent="1"/>
    </xf>
    <xf numFmtId="4" fontId="16" fillId="8" borderId="51" xfId="0" applyNumberFormat="1" applyFont="1" applyFill="1" applyBorder="1" applyAlignment="1">
      <alignment horizontal="right" vertical="center" indent="1"/>
    </xf>
    <xf numFmtId="4" fontId="16" fillId="10" borderId="56" xfId="0" applyNumberFormat="1" applyFont="1" applyFill="1" applyBorder="1" applyAlignment="1">
      <alignment horizontal="right" vertical="center" wrapText="1" indent="1"/>
    </xf>
    <xf numFmtId="4" fontId="16" fillId="10" borderId="57" xfId="0" applyNumberFormat="1" applyFont="1" applyFill="1" applyBorder="1" applyAlignment="1">
      <alignment horizontal="right" vertical="center" wrapText="1" indent="1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4" fontId="27" fillId="0" borderId="0" xfId="0" applyNumberFormat="1" applyFont="1" applyBorder="1"/>
    <xf numFmtId="0" fontId="27" fillId="0" borderId="0" xfId="0" applyFont="1" applyBorder="1"/>
    <xf numFmtId="4" fontId="31" fillId="11" borderId="0" xfId="0" applyNumberFormat="1" applyFont="1" applyFill="1" applyBorder="1"/>
    <xf numFmtId="4" fontId="16" fillId="10" borderId="40" xfId="0" applyNumberFormat="1" applyFont="1" applyFill="1" applyBorder="1" applyAlignment="1">
      <alignment horizontal="right" vertical="center" wrapText="1" indent="1"/>
    </xf>
    <xf numFmtId="4" fontId="16" fillId="10" borderId="44" xfId="0" applyNumberFormat="1" applyFont="1" applyFill="1" applyBorder="1" applyAlignment="1">
      <alignment horizontal="right" vertical="center" wrapText="1" indent="1"/>
    </xf>
    <xf numFmtId="4" fontId="16" fillId="9" borderId="44" xfId="0" applyNumberFormat="1" applyFont="1" applyFill="1" applyBorder="1" applyAlignment="1">
      <alignment horizontal="right" vertical="center" wrapText="1" indent="1"/>
    </xf>
    <xf numFmtId="4" fontId="15" fillId="9" borderId="58" xfId="0" applyNumberFormat="1" applyFont="1" applyFill="1" applyBorder="1" applyAlignment="1">
      <alignment horizontal="right" vertical="center" wrapText="1" indent="1"/>
    </xf>
    <xf numFmtId="4" fontId="16" fillId="9" borderId="56" xfId="0" applyNumberFormat="1" applyFont="1" applyFill="1" applyBorder="1" applyAlignment="1">
      <alignment horizontal="right" vertical="center" wrapText="1" indent="1"/>
    </xf>
    <xf numFmtId="4" fontId="16" fillId="9" borderId="57" xfId="0" applyNumberFormat="1" applyFont="1" applyFill="1" applyBorder="1" applyAlignment="1">
      <alignment horizontal="right" vertical="center" wrapText="1" indent="1"/>
    </xf>
    <xf numFmtId="4" fontId="16" fillId="9" borderId="40" xfId="0" applyNumberFormat="1" applyFont="1" applyFill="1" applyBorder="1" applyAlignment="1">
      <alignment horizontal="right" vertical="center" wrapText="1" indent="1"/>
    </xf>
    <xf numFmtId="4" fontId="12" fillId="12" borderId="32" xfId="0" applyNumberFormat="1" applyFont="1" applyFill="1" applyBorder="1" applyAlignment="1">
      <alignment horizontal="right" vertical="center" indent="1"/>
    </xf>
    <xf numFmtId="4" fontId="15" fillId="9" borderId="55" xfId="0" applyNumberFormat="1" applyFont="1" applyFill="1" applyBorder="1" applyAlignment="1">
      <alignment horizontal="right" vertical="center" wrapText="1" indent="1"/>
    </xf>
    <xf numFmtId="4" fontId="8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4" fontId="15" fillId="10" borderId="55" xfId="0" applyNumberFormat="1" applyFont="1" applyFill="1" applyBorder="1" applyAlignment="1">
      <alignment horizontal="right" vertical="center" wrapText="1" indent="1"/>
    </xf>
    <xf numFmtId="4" fontId="15" fillId="9" borderId="12" xfId="0" applyNumberFormat="1" applyFont="1" applyFill="1" applyBorder="1" applyAlignment="1">
      <alignment horizontal="right" vertical="center" wrapText="1" indent="1"/>
    </xf>
    <xf numFmtId="4" fontId="15" fillId="0" borderId="60" xfId="0" applyNumberFormat="1" applyFont="1" applyFill="1" applyBorder="1" applyAlignment="1">
      <alignment horizontal="right" vertical="center" wrapText="1" indent="1"/>
    </xf>
    <xf numFmtId="4" fontId="8" fillId="0" borderId="0" xfId="0" applyNumberFormat="1" applyFont="1"/>
    <xf numFmtId="4" fontId="8" fillId="2" borderId="0" xfId="0" applyNumberFormat="1" applyFont="1" applyFill="1"/>
    <xf numFmtId="43" fontId="8" fillId="0" borderId="0" xfId="0" applyNumberFormat="1" applyFont="1"/>
    <xf numFmtId="4" fontId="18" fillId="0" borderId="0" xfId="0" applyNumberFormat="1" applyFont="1" applyAlignment="1">
      <alignment vertical="center"/>
    </xf>
    <xf numFmtId="4" fontId="2" fillId="0" borderId="0" xfId="0" applyNumberFormat="1" applyFont="1" applyBorder="1"/>
    <xf numFmtId="4" fontId="15" fillId="10" borderId="12" xfId="0" applyNumberFormat="1" applyFont="1" applyFill="1" applyBorder="1" applyAlignment="1">
      <alignment horizontal="right" vertical="center" wrapText="1" indent="1"/>
    </xf>
    <xf numFmtId="4" fontId="15" fillId="10" borderId="58" xfId="0" applyNumberFormat="1" applyFont="1" applyFill="1" applyBorder="1" applyAlignment="1">
      <alignment horizontal="right" vertical="center" wrapText="1" indent="1"/>
    </xf>
    <xf numFmtId="4" fontId="15" fillId="10" borderId="61" xfId="0" applyNumberFormat="1" applyFont="1" applyFill="1" applyBorder="1" applyAlignment="1">
      <alignment horizontal="right" vertical="center" wrapText="1" indent="1"/>
    </xf>
    <xf numFmtId="0" fontId="27" fillId="2" borderId="0" xfId="0" applyFont="1" applyFill="1" applyBorder="1"/>
    <xf numFmtId="4" fontId="27" fillId="2" borderId="0" xfId="0" applyNumberFormat="1" applyFont="1" applyFill="1" applyBorder="1"/>
    <xf numFmtId="0" fontId="27" fillId="0" borderId="0" xfId="0" applyFont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3" fillId="3" borderId="64" xfId="0" applyFont="1" applyFill="1" applyBorder="1" applyAlignment="1">
      <alignment horizontal="center" vertical="center" wrapText="1"/>
    </xf>
    <xf numFmtId="0" fontId="3" fillId="3" borderId="65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6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11" fillId="5" borderId="68" xfId="0" applyNumberFormat="1" applyFont="1" applyFill="1" applyBorder="1" applyAlignment="1">
      <alignment horizontal="center" vertical="center"/>
    </xf>
    <xf numFmtId="4" fontId="11" fillId="5" borderId="69" xfId="0" applyNumberFormat="1" applyFont="1" applyFill="1" applyBorder="1" applyAlignment="1">
      <alignment horizontal="center" vertical="center"/>
    </xf>
    <xf numFmtId="4" fontId="11" fillId="5" borderId="70" xfId="0" applyNumberFormat="1" applyFont="1" applyFill="1" applyBorder="1" applyAlignment="1">
      <alignment horizontal="center" vertical="center"/>
    </xf>
    <xf numFmtId="4" fontId="12" fillId="5" borderId="73" xfId="0" applyNumberFormat="1" applyFont="1" applyFill="1" applyBorder="1" applyAlignment="1">
      <alignment horizontal="center" vertical="center"/>
    </xf>
    <xf numFmtId="4" fontId="12" fillId="5" borderId="74" xfId="0" applyNumberFormat="1" applyFont="1" applyFill="1" applyBorder="1" applyAlignment="1">
      <alignment horizontal="center" vertical="center"/>
    </xf>
    <xf numFmtId="4" fontId="19" fillId="6" borderId="14" xfId="0" applyNumberFormat="1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left" vertical="center" wrapText="1"/>
    </xf>
    <xf numFmtId="0" fontId="8" fillId="7" borderId="30" xfId="0" applyFont="1" applyFill="1" applyBorder="1" applyAlignment="1">
      <alignment horizontal="left" vertical="center" wrapText="1"/>
    </xf>
    <xf numFmtId="0" fontId="8" fillId="7" borderId="31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4" fontId="16" fillId="9" borderId="0" xfId="0" applyNumberFormat="1" applyFont="1" applyFill="1" applyBorder="1" applyAlignment="1">
      <alignment horizontal="right" vertical="center" wrapText="1" indent="1"/>
    </xf>
    <xf numFmtId="4" fontId="11" fillId="5" borderId="78" xfId="0" applyNumberFormat="1" applyFont="1" applyFill="1" applyBorder="1" applyAlignment="1">
      <alignment horizontal="center" vertical="center"/>
    </xf>
    <xf numFmtId="4" fontId="15" fillId="10" borderId="16" xfId="2" applyNumberFormat="1" applyFont="1" applyFill="1" applyBorder="1" applyAlignment="1">
      <alignment horizontal="right" vertical="center" wrapText="1" indent="1"/>
    </xf>
    <xf numFmtId="4" fontId="15" fillId="10" borderId="15" xfId="2" applyNumberFormat="1" applyFont="1" applyFill="1" applyBorder="1" applyAlignment="1">
      <alignment horizontal="right" vertical="center" wrapText="1" indent="1"/>
    </xf>
    <xf numFmtId="4" fontId="15" fillId="10" borderId="54" xfId="0" applyNumberFormat="1" applyFont="1" applyFill="1" applyBorder="1" applyAlignment="1">
      <alignment horizontal="right" vertical="center" wrapText="1"/>
    </xf>
    <xf numFmtId="4" fontId="15" fillId="10" borderId="0" xfId="0" applyNumberFormat="1" applyFont="1" applyFill="1" applyBorder="1" applyAlignment="1">
      <alignment horizontal="right" vertical="center" wrapText="1"/>
    </xf>
    <xf numFmtId="4" fontId="15" fillId="10" borderId="55" xfId="0" applyNumberFormat="1" applyFont="1" applyFill="1" applyBorder="1" applyAlignment="1">
      <alignment horizontal="right" vertical="center" indent="1"/>
    </xf>
    <xf numFmtId="4" fontId="15" fillId="10" borderId="63" xfId="0" applyNumberFormat="1" applyFont="1" applyFill="1" applyBorder="1" applyAlignment="1">
      <alignment horizontal="right" vertical="center" wrapText="1" indent="1"/>
    </xf>
    <xf numFmtId="4" fontId="15" fillId="10" borderId="62" xfId="0" applyNumberFormat="1" applyFont="1" applyFill="1" applyBorder="1" applyAlignment="1">
      <alignment horizontal="right" vertical="center" indent="1"/>
    </xf>
    <xf numFmtId="4" fontId="15" fillId="10" borderId="59" xfId="0" applyNumberFormat="1" applyFont="1" applyFill="1" applyBorder="1" applyAlignment="1">
      <alignment horizontal="right" vertical="center" indent="1"/>
    </xf>
    <xf numFmtId="4" fontId="15" fillId="9" borderId="61" xfId="0" applyNumberFormat="1" applyFont="1" applyFill="1" applyBorder="1" applyAlignment="1">
      <alignment horizontal="right" vertical="center" wrapText="1" indent="1"/>
    </xf>
    <xf numFmtId="4" fontId="15" fillId="10" borderId="59" xfId="0" applyNumberFormat="1" applyFont="1" applyFill="1" applyBorder="1" applyAlignment="1">
      <alignment horizontal="right" vertical="center" wrapText="1" indent="1"/>
    </xf>
    <xf numFmtId="4" fontId="15" fillId="10" borderId="0" xfId="0" applyNumberFormat="1" applyFont="1" applyFill="1" applyBorder="1" applyAlignment="1">
      <alignment horizontal="right" vertical="center" indent="1"/>
    </xf>
    <xf numFmtId="4" fontId="15" fillId="9" borderId="59" xfId="0" applyNumberFormat="1" applyFont="1" applyFill="1" applyBorder="1" applyAlignment="1">
      <alignment horizontal="right" vertical="center" indent="1"/>
    </xf>
    <xf numFmtId="4" fontId="15" fillId="9" borderId="62" xfId="0" applyNumberFormat="1" applyFont="1" applyFill="1" applyBorder="1" applyAlignment="1">
      <alignment horizontal="right" vertical="center" indent="1"/>
    </xf>
    <xf numFmtId="4" fontId="15" fillId="9" borderId="55" xfId="0" applyNumberFormat="1" applyFont="1" applyFill="1" applyBorder="1" applyAlignment="1">
      <alignment horizontal="right" vertical="center" indent="1"/>
    </xf>
    <xf numFmtId="4" fontId="15" fillId="9" borderId="0" xfId="0" applyNumberFormat="1" applyFont="1" applyFill="1" applyBorder="1" applyAlignment="1">
      <alignment horizontal="right" vertical="center" indent="1"/>
    </xf>
    <xf numFmtId="4" fontId="15" fillId="9" borderId="1" xfId="0" applyNumberFormat="1" applyFont="1" applyFill="1" applyBorder="1" applyAlignment="1">
      <alignment horizontal="right" vertical="center" wrapText="1"/>
    </xf>
    <xf numFmtId="4" fontId="34" fillId="0" borderId="0" xfId="0" applyNumberFormat="1" applyFont="1" applyBorder="1"/>
    <xf numFmtId="0" fontId="30" fillId="0" borderId="0" xfId="0" applyFont="1" applyBorder="1" applyAlignment="1">
      <alignment horizontal="left" vertical="center" wrapText="1"/>
    </xf>
    <xf numFmtId="4" fontId="15" fillId="9" borderId="0" xfId="0" applyNumberFormat="1" applyFont="1" applyFill="1" applyBorder="1" applyAlignment="1">
      <alignment horizontal="right" vertical="center" wrapText="1"/>
    </xf>
    <xf numFmtId="4" fontId="15" fillId="9" borderId="93" xfId="0" applyNumberFormat="1" applyFont="1" applyFill="1" applyBorder="1" applyAlignment="1">
      <alignment horizontal="right" vertical="center" wrapText="1" indent="1"/>
    </xf>
    <xf numFmtId="4" fontId="15" fillId="9" borderId="62" xfId="0" applyNumberFormat="1" applyFont="1" applyFill="1" applyBorder="1" applyAlignment="1">
      <alignment horizontal="right" vertical="center" wrapText="1" indent="1"/>
    </xf>
    <xf numFmtId="4" fontId="35" fillId="0" borderId="0" xfId="0" applyNumberFormat="1" applyFont="1" applyAlignment="1">
      <alignment horizontal="center" vertical="center"/>
    </xf>
    <xf numFmtId="4" fontId="27" fillId="0" borderId="0" xfId="0" applyNumberFormat="1" applyFont="1"/>
    <xf numFmtId="4" fontId="8" fillId="7" borderId="75" xfId="0" applyNumberFormat="1" applyFont="1" applyFill="1" applyBorder="1" applyAlignment="1">
      <alignment horizontal="center" vertical="center" wrapText="1"/>
    </xf>
    <xf numFmtId="4" fontId="8" fillId="7" borderId="30" xfId="0" applyNumberFormat="1" applyFont="1" applyFill="1" applyBorder="1" applyAlignment="1">
      <alignment horizontal="center" vertical="center" wrapText="1"/>
    </xf>
    <xf numFmtId="4" fontId="8" fillId="7" borderId="31" xfId="0" applyNumberFormat="1" applyFont="1" applyFill="1" applyBorder="1" applyAlignment="1">
      <alignment horizontal="center" vertical="center" wrapText="1"/>
    </xf>
    <xf numFmtId="4" fontId="8" fillId="7" borderId="76" xfId="0" applyNumberFormat="1" applyFont="1" applyFill="1" applyBorder="1" applyAlignment="1">
      <alignment horizontal="center" vertical="center" wrapText="1"/>
    </xf>
    <xf numFmtId="4" fontId="8" fillId="7" borderId="29" xfId="0" applyNumberFormat="1" applyFont="1" applyFill="1" applyBorder="1" applyAlignment="1">
      <alignment horizontal="center" vertical="center" wrapText="1"/>
    </xf>
    <xf numFmtId="4" fontId="8" fillId="8" borderId="75" xfId="0" applyNumberFormat="1" applyFont="1" applyFill="1" applyBorder="1" applyAlignment="1">
      <alignment horizontal="center" vertical="center" wrapText="1"/>
    </xf>
    <xf numFmtId="4" fontId="8" fillId="8" borderId="30" xfId="0" applyNumberFormat="1" applyFont="1" applyFill="1" applyBorder="1" applyAlignment="1">
      <alignment horizontal="center" vertical="center" wrapText="1"/>
    </xf>
    <xf numFmtId="4" fontId="8" fillId="8" borderId="31" xfId="0" applyNumberFormat="1" applyFont="1" applyFill="1" applyBorder="1" applyAlignment="1">
      <alignment horizontal="center" vertical="center" wrapText="1"/>
    </xf>
    <xf numFmtId="4" fontId="8" fillId="8" borderId="77" xfId="0" applyNumberFormat="1" applyFont="1" applyFill="1" applyBorder="1" applyAlignment="1">
      <alignment horizontal="center" vertical="center" wrapText="1"/>
    </xf>
    <xf numFmtId="4" fontId="15" fillId="10" borderId="17" xfId="0" applyNumberFormat="1" applyFont="1" applyFill="1" applyBorder="1" applyAlignment="1">
      <alignment horizontal="right" vertical="center" wrapText="1" indent="1"/>
    </xf>
    <xf numFmtId="4" fontId="15" fillId="10" borderId="18" xfId="0" applyNumberFormat="1" applyFont="1" applyFill="1" applyBorder="1" applyAlignment="1">
      <alignment horizontal="right" vertical="center" wrapText="1" indent="1"/>
    </xf>
    <xf numFmtId="4" fontId="15" fillId="9" borderId="17" xfId="0" applyNumberFormat="1" applyFont="1" applyFill="1" applyBorder="1" applyAlignment="1">
      <alignment horizontal="right" vertical="center" wrapText="1" indent="1"/>
    </xf>
    <xf numFmtId="4" fontId="15" fillId="9" borderId="18" xfId="0" applyNumberFormat="1" applyFont="1" applyFill="1" applyBorder="1" applyAlignment="1">
      <alignment horizontal="right" vertical="center" wrapText="1" indent="1"/>
    </xf>
    <xf numFmtId="4" fontId="15" fillId="10" borderId="1" xfId="0" applyNumberFormat="1" applyFont="1" applyFill="1" applyBorder="1" applyAlignment="1">
      <alignment horizontal="right" vertical="center" wrapText="1"/>
    </xf>
    <xf numFmtId="4" fontId="11" fillId="5" borderId="11" xfId="0" applyNumberFormat="1" applyFont="1" applyFill="1" applyBorder="1" applyAlignment="1">
      <alignment horizontal="center" vertical="center" wrapText="1"/>
    </xf>
    <xf numFmtId="4" fontId="15" fillId="9" borderId="54" xfId="0" applyNumberFormat="1" applyFont="1" applyFill="1" applyBorder="1" applyAlignment="1">
      <alignment horizontal="right" vertical="center" wrapText="1"/>
    </xf>
    <xf numFmtId="4" fontId="15" fillId="9" borderId="59" xfId="0" applyNumberFormat="1" applyFont="1" applyFill="1" applyBorder="1" applyAlignment="1">
      <alignment horizontal="right" vertical="center" wrapText="1" indent="1"/>
    </xf>
    <xf numFmtId="4" fontId="15" fillId="10" borderId="94" xfId="0" applyNumberFormat="1" applyFont="1" applyFill="1" applyBorder="1" applyAlignment="1">
      <alignment horizontal="right" vertical="center" wrapText="1" indent="1"/>
    </xf>
    <xf numFmtId="43" fontId="8" fillId="0" borderId="0" xfId="0" applyNumberFormat="1" applyFont="1" applyBorder="1"/>
    <xf numFmtId="4" fontId="16" fillId="2" borderId="0" xfId="0" applyNumberFormat="1" applyFont="1" applyFill="1" applyBorder="1" applyAlignment="1">
      <alignment horizontal="center" vertical="center"/>
    </xf>
    <xf numFmtId="4" fontId="36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4" fontId="20" fillId="2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0" fontId="16" fillId="0" borderId="0" xfId="0" applyFont="1"/>
    <xf numFmtId="4" fontId="20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4" fontId="20" fillId="13" borderId="0" xfId="0" applyNumberFormat="1" applyFont="1" applyFill="1" applyBorder="1" applyAlignment="1">
      <alignment horizontal="center" vertical="center"/>
    </xf>
    <xf numFmtId="4" fontId="38" fillId="13" borderId="0" xfId="0" applyNumberFormat="1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0" fontId="16" fillId="2" borderId="0" xfId="0" applyFont="1" applyFill="1"/>
    <xf numFmtId="4" fontId="16" fillId="0" borderId="0" xfId="0" applyNumberFormat="1" applyFont="1"/>
    <xf numFmtId="165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vertical="center"/>
    </xf>
    <xf numFmtId="4" fontId="15" fillId="0" borderId="0" xfId="0" applyNumberFormat="1" applyFont="1" applyFill="1" applyBorder="1" applyAlignment="1">
      <alignment horizontal="right" vertical="center" wrapText="1" indent="1"/>
    </xf>
    <xf numFmtId="4" fontId="15" fillId="9" borderId="0" xfId="0" applyNumberFormat="1" applyFont="1" applyFill="1" applyBorder="1" applyAlignment="1">
      <alignment horizontal="right" vertical="center" wrapText="1" indent="1"/>
    </xf>
    <xf numFmtId="4" fontId="12" fillId="0" borderId="0" xfId="0" applyNumberFormat="1" applyFont="1" applyBorder="1" applyAlignment="1">
      <alignment horizontal="right" vertical="center" indent="1"/>
    </xf>
    <xf numFmtId="4" fontId="8" fillId="0" borderId="0" xfId="0" applyNumberFormat="1" applyFont="1" applyBorder="1"/>
    <xf numFmtId="0" fontId="8" fillId="7" borderId="88" xfId="0" applyFont="1" applyFill="1" applyBorder="1" applyAlignment="1">
      <alignment horizontal="center" vertical="center" wrapText="1"/>
    </xf>
    <xf numFmtId="0" fontId="9" fillId="5" borderId="96" xfId="0" applyFont="1" applyFill="1" applyBorder="1" applyAlignment="1">
      <alignment horizontal="center" vertical="center"/>
    </xf>
    <xf numFmtId="0" fontId="9" fillId="5" borderId="97" xfId="0" applyFont="1" applyFill="1" applyBorder="1" applyAlignment="1">
      <alignment horizontal="left" vertical="center" wrapText="1"/>
    </xf>
    <xf numFmtId="0" fontId="19" fillId="5" borderId="95" xfId="0" applyFont="1" applyFill="1" applyBorder="1" applyAlignment="1">
      <alignment horizontal="center" vertical="center" wrapText="1"/>
    </xf>
    <xf numFmtId="4" fontId="10" fillId="5" borderId="95" xfId="0" applyNumberFormat="1" applyFont="1" applyFill="1" applyBorder="1" applyAlignment="1">
      <alignment horizontal="center" vertical="center"/>
    </xf>
    <xf numFmtId="4" fontId="11" fillId="5" borderId="98" xfId="0" applyNumberFormat="1" applyFont="1" applyFill="1" applyBorder="1" applyAlignment="1">
      <alignment horizontal="center" vertical="center"/>
    </xf>
    <xf numFmtId="4" fontId="11" fillId="5" borderId="99" xfId="0" applyNumberFormat="1" applyFont="1" applyFill="1" applyBorder="1" applyAlignment="1">
      <alignment horizontal="center" vertical="center"/>
    </xf>
    <xf numFmtId="4" fontId="11" fillId="5" borderId="102" xfId="0" applyNumberFormat="1" applyFont="1" applyFill="1" applyBorder="1" applyAlignment="1">
      <alignment horizontal="center" vertical="center"/>
    </xf>
    <xf numFmtId="4" fontId="15" fillId="7" borderId="18" xfId="0" applyNumberFormat="1" applyFont="1" applyFill="1" applyBorder="1" applyAlignment="1">
      <alignment horizontal="right" vertical="center" wrapText="1" indent="1"/>
    </xf>
    <xf numFmtId="4" fontId="15" fillId="7" borderId="61" xfId="0" applyNumberFormat="1" applyFont="1" applyFill="1" applyBorder="1" applyAlignment="1">
      <alignment horizontal="right" vertical="center" wrapText="1" indent="1"/>
    </xf>
    <xf numFmtId="4" fontId="20" fillId="5" borderId="13" xfId="0" applyNumberFormat="1" applyFont="1" applyFill="1" applyBorder="1" applyAlignment="1">
      <alignment horizontal="center" vertical="center"/>
    </xf>
    <xf numFmtId="4" fontId="20" fillId="6" borderId="65" xfId="0" applyNumberFormat="1" applyFont="1" applyFill="1" applyBorder="1" applyAlignment="1">
      <alignment horizontal="center" vertical="center"/>
    </xf>
    <xf numFmtId="4" fontId="20" fillId="3" borderId="91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" fontId="15" fillId="7" borderId="17" xfId="0" applyNumberFormat="1" applyFont="1" applyFill="1" applyBorder="1" applyAlignment="1">
      <alignment horizontal="right" vertical="center" wrapText="1" indent="1"/>
    </xf>
    <xf numFmtId="4" fontId="15" fillId="7" borderId="58" xfId="0" applyNumberFormat="1" applyFont="1" applyFill="1" applyBorder="1" applyAlignment="1">
      <alignment horizontal="right" vertical="center" wrapText="1" indent="1"/>
    </xf>
    <xf numFmtId="4" fontId="20" fillId="6" borderId="2" xfId="0" applyNumberFormat="1" applyFont="1" applyFill="1" applyBorder="1" applyAlignment="1">
      <alignment horizontal="center" vertical="center"/>
    </xf>
    <xf numFmtId="4" fontId="15" fillId="10" borderId="0" xfId="0" applyNumberFormat="1" applyFont="1" applyFill="1" applyBorder="1" applyAlignment="1">
      <alignment horizontal="right" vertical="center" wrapText="1" indent="1"/>
    </xf>
    <xf numFmtId="0" fontId="26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indent="1"/>
    </xf>
    <xf numFmtId="4" fontId="16" fillId="9" borderId="40" xfId="1" applyNumberFormat="1" applyFont="1" applyFill="1" applyBorder="1" applyAlignment="1">
      <alignment horizontal="right" vertical="center" wrapText="1" indent="1"/>
    </xf>
    <xf numFmtId="0" fontId="24" fillId="12" borderId="0" xfId="0" applyFont="1" applyFill="1" applyBorder="1" applyAlignment="1">
      <alignment horizontal="center" vertical="center" wrapText="1"/>
    </xf>
    <xf numFmtId="4" fontId="15" fillId="10" borderId="104" xfId="0" applyNumberFormat="1" applyFont="1" applyFill="1" applyBorder="1" applyAlignment="1">
      <alignment horizontal="right" vertical="center" indent="1"/>
    </xf>
    <xf numFmtId="4" fontId="15" fillId="9" borderId="104" xfId="0" applyNumberFormat="1" applyFont="1" applyFill="1" applyBorder="1" applyAlignment="1">
      <alignment horizontal="right" vertical="center" indent="1"/>
    </xf>
    <xf numFmtId="4" fontId="11" fillId="5" borderId="74" xfId="0" applyNumberFormat="1" applyFont="1" applyFill="1" applyBorder="1" applyAlignment="1">
      <alignment horizontal="center" vertical="center"/>
    </xf>
    <xf numFmtId="4" fontId="15" fillId="10" borderId="108" xfId="0" applyNumberFormat="1" applyFont="1" applyFill="1" applyBorder="1" applyAlignment="1">
      <alignment horizontal="right" vertical="center" wrapText="1" indent="1"/>
    </xf>
    <xf numFmtId="4" fontId="15" fillId="10" borderId="57" xfId="0" applyNumberFormat="1" applyFont="1" applyFill="1" applyBorder="1" applyAlignment="1">
      <alignment horizontal="right" vertical="center" wrapText="1" indent="1"/>
    </xf>
    <xf numFmtId="4" fontId="15" fillId="10" borderId="44" xfId="0" applyNumberFormat="1" applyFont="1" applyFill="1" applyBorder="1" applyAlignment="1">
      <alignment horizontal="right" vertical="center" wrapText="1" indent="1"/>
    </xf>
    <xf numFmtId="4" fontId="15" fillId="10" borderId="109" xfId="0" applyNumberFormat="1" applyFont="1" applyFill="1" applyBorder="1" applyAlignment="1">
      <alignment horizontal="right" vertical="center" wrapText="1" indent="1"/>
    </xf>
    <xf numFmtId="4" fontId="11" fillId="5" borderId="42" xfId="0" applyNumberFormat="1" applyFont="1" applyFill="1" applyBorder="1" applyAlignment="1">
      <alignment horizontal="center" vertical="center" wrapText="1"/>
    </xf>
    <xf numFmtId="4" fontId="11" fillId="6" borderId="42" xfId="0" applyNumberFormat="1" applyFont="1" applyFill="1" applyBorder="1" applyAlignment="1">
      <alignment horizontal="center" vertical="center"/>
    </xf>
    <xf numFmtId="4" fontId="15" fillId="9" borderId="52" xfId="0" applyNumberFormat="1" applyFont="1" applyFill="1" applyBorder="1" applyAlignment="1">
      <alignment horizontal="right" vertical="center" wrapText="1" indent="1"/>
    </xf>
    <xf numFmtId="4" fontId="15" fillId="9" borderId="44" xfId="0" applyNumberFormat="1" applyFont="1" applyFill="1" applyBorder="1" applyAlignment="1">
      <alignment horizontal="right" vertical="center" wrapText="1" indent="1"/>
    </xf>
    <xf numFmtId="4" fontId="15" fillId="9" borderId="109" xfId="0" applyNumberFormat="1" applyFont="1" applyFill="1" applyBorder="1" applyAlignment="1">
      <alignment horizontal="right" vertical="center" indent="1"/>
    </xf>
    <xf numFmtId="4" fontId="20" fillId="5" borderId="42" xfId="0" applyNumberFormat="1" applyFont="1" applyFill="1" applyBorder="1" applyAlignment="1">
      <alignment horizontal="center" vertical="center"/>
    </xf>
    <xf numFmtId="4" fontId="20" fillId="6" borderId="110" xfId="0" applyNumberFormat="1" applyFont="1" applyFill="1" applyBorder="1" applyAlignment="1">
      <alignment horizontal="center" vertical="center"/>
    </xf>
    <xf numFmtId="4" fontId="20" fillId="3" borderId="1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27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wrapText="1"/>
    </xf>
    <xf numFmtId="4" fontId="12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0" fontId="13" fillId="7" borderId="16" xfId="0" applyFont="1" applyFill="1" applyBorder="1" applyAlignment="1">
      <alignment horizontal="left" vertical="center" wrapText="1" indent="1"/>
    </xf>
    <xf numFmtId="0" fontId="13" fillId="7" borderId="25" xfId="0" applyFont="1" applyFill="1" applyBorder="1" applyAlignment="1">
      <alignment horizontal="left" vertical="center" wrapText="1" indent="1"/>
    </xf>
    <xf numFmtId="0" fontId="13" fillId="7" borderId="9" xfId="0" applyFont="1" applyFill="1" applyBorder="1" applyAlignment="1">
      <alignment horizontal="left" vertical="center" wrapText="1" indent="1"/>
    </xf>
    <xf numFmtId="0" fontId="13" fillId="7" borderId="21" xfId="0" applyFont="1" applyFill="1" applyBorder="1" applyAlignment="1">
      <alignment horizontal="left" vertical="center" wrapText="1" indent="1"/>
    </xf>
    <xf numFmtId="0" fontId="13" fillId="8" borderId="16" xfId="0" applyFont="1" applyFill="1" applyBorder="1" applyAlignment="1">
      <alignment horizontal="left" vertical="center" wrapText="1" indent="1"/>
    </xf>
    <xf numFmtId="0" fontId="13" fillId="8" borderId="25" xfId="0" applyFont="1" applyFill="1" applyBorder="1" applyAlignment="1">
      <alignment horizontal="left" vertical="center" wrapText="1" indent="1"/>
    </xf>
    <xf numFmtId="0" fontId="13" fillId="8" borderId="9" xfId="0" applyFont="1" applyFill="1" applyBorder="1" applyAlignment="1">
      <alignment horizontal="left" vertical="center" wrapText="1" indent="1"/>
    </xf>
    <xf numFmtId="0" fontId="13" fillId="8" borderId="21" xfId="0" applyFont="1" applyFill="1" applyBorder="1" applyAlignment="1">
      <alignment horizontal="left" vertical="center" wrapText="1" indent="1"/>
    </xf>
    <xf numFmtId="4" fontId="15" fillId="10" borderId="1" xfId="2" applyNumberFormat="1" applyFont="1" applyFill="1" applyBorder="1" applyAlignment="1">
      <alignment horizontal="right" vertical="center" wrapText="1" indent="1"/>
    </xf>
    <xf numFmtId="4" fontId="15" fillId="9" borderId="94" xfId="0" applyNumberFormat="1" applyFont="1" applyFill="1" applyBorder="1" applyAlignment="1">
      <alignment horizontal="right" vertical="center" wrapText="1" indent="1"/>
    </xf>
    <xf numFmtId="4" fontId="15" fillId="9" borderId="63" xfId="0" applyNumberFormat="1" applyFont="1" applyFill="1" applyBorder="1" applyAlignment="1">
      <alignment horizontal="right" vertical="center" wrapText="1" indent="1"/>
    </xf>
    <xf numFmtId="4" fontId="15" fillId="9" borderId="108" xfId="0" applyNumberFormat="1" applyFont="1" applyFill="1" applyBorder="1" applyAlignment="1">
      <alignment horizontal="right" vertical="center" wrapText="1" indent="1"/>
    </xf>
    <xf numFmtId="4" fontId="15" fillId="9" borderId="57" xfId="0" applyNumberFormat="1" applyFont="1" applyFill="1" applyBorder="1" applyAlignment="1">
      <alignment horizontal="right" vertical="center" wrapText="1" indent="1"/>
    </xf>
    <xf numFmtId="44" fontId="15" fillId="10" borderId="25" xfId="5" applyFont="1" applyFill="1" applyBorder="1" applyAlignment="1">
      <alignment horizontal="right" vertical="center" wrapText="1" indent="1"/>
    </xf>
    <xf numFmtId="44" fontId="15" fillId="10" borderId="33" xfId="5" applyFont="1" applyFill="1" applyBorder="1" applyAlignment="1">
      <alignment horizontal="right" vertical="center" wrapText="1" indent="1"/>
    </xf>
    <xf numFmtId="4" fontId="44" fillId="7" borderId="0" xfId="0" applyNumberFormat="1" applyFont="1" applyFill="1" applyAlignment="1">
      <alignment horizontal="center" vertical="center"/>
    </xf>
    <xf numFmtId="4" fontId="15" fillId="10" borderId="54" xfId="0" applyNumberFormat="1" applyFont="1" applyFill="1" applyBorder="1" applyAlignment="1">
      <alignment horizontal="center" vertical="center" wrapText="1"/>
    </xf>
    <xf numFmtId="4" fontId="15" fillId="10" borderId="33" xfId="0" applyNumberFormat="1" applyFont="1" applyFill="1" applyBorder="1" applyAlignment="1">
      <alignment horizontal="center" vertical="center" wrapText="1"/>
    </xf>
    <xf numFmtId="4" fontId="15" fillId="10" borderId="103" xfId="0" applyNumberFormat="1" applyFont="1" applyFill="1" applyBorder="1" applyAlignment="1">
      <alignment horizontal="right" vertical="center" wrapText="1" indent="1"/>
    </xf>
    <xf numFmtId="4" fontId="15" fillId="10" borderId="22" xfId="0" applyNumberFormat="1" applyFont="1" applyFill="1" applyBorder="1" applyAlignment="1">
      <alignment horizontal="right" vertical="center" wrapText="1" indent="1"/>
    </xf>
    <xf numFmtId="166" fontId="15" fillId="9" borderId="25" xfId="0" applyNumberFormat="1" applyFont="1" applyFill="1" applyBorder="1" applyAlignment="1">
      <alignment horizontal="right" vertical="center" wrapText="1" indent="1"/>
    </xf>
    <xf numFmtId="43" fontId="15" fillId="9" borderId="17" xfId="1" applyFont="1" applyFill="1" applyBorder="1" applyAlignment="1">
      <alignment horizontal="right" vertical="center" wrapText="1" indent="1"/>
    </xf>
    <xf numFmtId="43" fontId="15" fillId="9" borderId="18" xfId="1" applyFont="1" applyFill="1" applyBorder="1" applyAlignment="1">
      <alignment horizontal="right" vertical="center" wrapText="1" indent="1"/>
    </xf>
    <xf numFmtId="4" fontId="15" fillId="9" borderId="15" xfId="1" applyNumberFormat="1" applyFont="1" applyFill="1" applyBorder="1" applyAlignment="1">
      <alignment horizontal="right" vertical="center" wrapText="1" indent="1"/>
    </xf>
    <xf numFmtId="167" fontId="15" fillId="9" borderId="54" xfId="0" applyNumberFormat="1" applyFont="1" applyFill="1" applyBorder="1" applyAlignment="1">
      <alignment horizontal="right" vertical="center" wrapText="1" indent="1"/>
    </xf>
    <xf numFmtId="167" fontId="15" fillId="9" borderId="33" xfId="0" applyNumberFormat="1" applyFont="1" applyFill="1" applyBorder="1" applyAlignment="1">
      <alignment horizontal="right" vertical="center" wrapText="1" indent="1"/>
    </xf>
    <xf numFmtId="4" fontId="11" fillId="14" borderId="72" xfId="0" applyNumberFormat="1" applyFont="1" applyFill="1" applyBorder="1" applyAlignment="1">
      <alignment horizontal="center" vertical="center"/>
    </xf>
    <xf numFmtId="4" fontId="11" fillId="14" borderId="71" xfId="0" applyNumberFormat="1" applyFont="1" applyFill="1" applyBorder="1" applyAlignment="1">
      <alignment horizontal="center" vertical="center"/>
    </xf>
    <xf numFmtId="4" fontId="15" fillId="9" borderId="112" xfId="0" applyNumberFormat="1" applyFont="1" applyFill="1" applyBorder="1" applyAlignment="1">
      <alignment horizontal="right" vertical="center" wrapText="1" indent="1"/>
    </xf>
    <xf numFmtId="4" fontId="15" fillId="9" borderId="83" xfId="0" applyNumberFormat="1" applyFont="1" applyFill="1" applyBorder="1" applyAlignment="1">
      <alignment horizontal="right" vertical="center" wrapText="1" indent="1"/>
    </xf>
    <xf numFmtId="4" fontId="15" fillId="10" borderId="25" xfId="2" applyNumberFormat="1" applyFont="1" applyFill="1" applyBorder="1" applyAlignment="1">
      <alignment horizontal="right" vertical="center" wrapText="1" indent="1"/>
    </xf>
    <xf numFmtId="4" fontId="15" fillId="10" borderId="33" xfId="2" applyNumberFormat="1" applyFont="1" applyFill="1" applyBorder="1" applyAlignment="1">
      <alignment horizontal="right" vertical="center" wrapText="1" indent="1"/>
    </xf>
    <xf numFmtId="0" fontId="43" fillId="0" borderId="0" xfId="0" applyFont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45" fillId="2" borderId="0" xfId="0" applyFont="1" applyFill="1" applyBorder="1" applyAlignment="1">
      <alignment horizontal="center" vertical="center"/>
    </xf>
    <xf numFmtId="4" fontId="44" fillId="2" borderId="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4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2" borderId="0" xfId="0" applyFont="1" applyFill="1" applyAlignment="1">
      <alignment horizontal="center" vertical="center"/>
    </xf>
    <xf numFmtId="0" fontId="44" fillId="0" borderId="0" xfId="0" applyFont="1"/>
    <xf numFmtId="4" fontId="43" fillId="0" borderId="0" xfId="0" applyNumberFormat="1" applyFont="1" applyAlignment="1">
      <alignment horizontal="center" vertical="center"/>
    </xf>
    <xf numFmtId="4" fontId="46" fillId="0" borderId="0" xfId="0" applyNumberFormat="1" applyFont="1" applyBorder="1" applyAlignment="1">
      <alignment horizontal="center" vertical="center"/>
    </xf>
    <xf numFmtId="44" fontId="15" fillId="10" borderId="16" xfId="5" applyFont="1" applyFill="1" applyBorder="1" applyAlignment="1">
      <alignment horizontal="right" vertical="center" wrapText="1" indent="1"/>
    </xf>
    <xf numFmtId="44" fontId="15" fillId="10" borderId="15" xfId="5" applyFont="1" applyFill="1" applyBorder="1" applyAlignment="1">
      <alignment horizontal="right" vertical="center" wrapText="1" indent="1"/>
    </xf>
    <xf numFmtId="166" fontId="15" fillId="9" borderId="16" xfId="0" applyNumberFormat="1" applyFont="1" applyFill="1" applyBorder="1" applyAlignment="1">
      <alignment horizontal="right" vertical="center" wrapText="1" indent="1"/>
    </xf>
    <xf numFmtId="166" fontId="15" fillId="9" borderId="15" xfId="0" applyNumberFormat="1" applyFont="1" applyFill="1" applyBorder="1" applyAlignment="1">
      <alignment horizontal="right" vertical="center" wrapText="1" indent="1"/>
    </xf>
    <xf numFmtId="4" fontId="27" fillId="9" borderId="1" xfId="0" applyNumberFormat="1" applyFont="1" applyFill="1" applyBorder="1" applyAlignment="1">
      <alignment horizontal="right" vertical="center" wrapText="1" indent="1"/>
    </xf>
    <xf numFmtId="4" fontId="27" fillId="9" borderId="15" xfId="0" applyNumberFormat="1" applyFont="1" applyFill="1" applyBorder="1" applyAlignment="1">
      <alignment horizontal="right" vertical="center" wrapText="1" indent="1"/>
    </xf>
    <xf numFmtId="4" fontId="15" fillId="10" borderId="79" xfId="0" applyNumberFormat="1" applyFont="1" applyFill="1" applyBorder="1" applyAlignment="1">
      <alignment horizontal="right" vertical="center" wrapText="1" indent="1"/>
    </xf>
    <xf numFmtId="43" fontId="15" fillId="10" borderId="52" xfId="1" applyFont="1" applyFill="1" applyBorder="1" applyAlignment="1">
      <alignment horizontal="right" vertical="center" wrapText="1" indent="1"/>
    </xf>
    <xf numFmtId="43" fontId="15" fillId="10" borderId="44" xfId="1" applyFont="1" applyFill="1" applyBorder="1" applyAlignment="1">
      <alignment horizontal="right" vertical="center" wrapText="1" indent="1"/>
    </xf>
    <xf numFmtId="4" fontId="15" fillId="10" borderId="112" xfId="0" applyNumberFormat="1" applyFont="1" applyFill="1" applyBorder="1" applyAlignment="1">
      <alignment horizontal="right" vertical="center" wrapText="1" indent="1"/>
    </xf>
    <xf numFmtId="43" fontId="15" fillId="10" borderId="62" xfId="1" applyFont="1" applyFill="1" applyBorder="1" applyAlignment="1">
      <alignment horizontal="right" vertical="center" indent="1"/>
    </xf>
    <xf numFmtId="43" fontId="15" fillId="10" borderId="55" xfId="1" applyFont="1" applyFill="1" applyBorder="1" applyAlignment="1">
      <alignment horizontal="right" vertical="center" indent="1"/>
    </xf>
    <xf numFmtId="4" fontId="11" fillId="5" borderId="11" xfId="0" applyNumberFormat="1" applyFont="1" applyFill="1" applyBorder="1" applyAlignment="1">
      <alignment horizontal="center" vertical="center" wrapText="1"/>
    </xf>
    <xf numFmtId="4" fontId="11" fillId="6" borderId="10" xfId="0" applyNumberFormat="1" applyFont="1" applyFill="1" applyBorder="1" applyAlignment="1">
      <alignment horizontal="center" vertical="center"/>
    </xf>
    <xf numFmtId="4" fontId="12" fillId="0" borderId="32" xfId="0" applyNumberFormat="1" applyFont="1" applyBorder="1" applyAlignment="1">
      <alignment horizontal="right" vertical="center" indent="1"/>
    </xf>
    <xf numFmtId="4" fontId="15" fillId="9" borderId="54" xfId="0" applyNumberFormat="1" applyFont="1" applyFill="1" applyBorder="1" applyAlignment="1">
      <alignment horizontal="right" vertical="center" wrapText="1" indent="1"/>
    </xf>
    <xf numFmtId="4" fontId="15" fillId="10" borderId="1" xfId="0" applyNumberFormat="1" applyFont="1" applyFill="1" applyBorder="1" applyAlignment="1">
      <alignment horizontal="right" vertical="center" wrapText="1" indent="1"/>
    </xf>
    <xf numFmtId="4" fontId="43" fillId="15" borderId="0" xfId="0" applyNumberFormat="1" applyFont="1" applyFill="1" applyBorder="1" applyAlignment="1">
      <alignment horizontal="center" vertical="center"/>
    </xf>
    <xf numFmtId="0" fontId="24" fillId="12" borderId="0" xfId="0" applyFont="1" applyFill="1" applyBorder="1" applyAlignment="1">
      <alignment horizontal="left" vertical="center" wrapText="1"/>
    </xf>
    <xf numFmtId="44" fontId="15" fillId="16" borderId="58" xfId="5" applyFont="1" applyFill="1" applyBorder="1" applyAlignment="1">
      <alignment horizontal="right" vertical="center" wrapText="1" indent="1"/>
    </xf>
    <xf numFmtId="44" fontId="15" fillId="16" borderId="61" xfId="5" applyFont="1" applyFill="1" applyBorder="1" applyAlignment="1">
      <alignment horizontal="right" vertical="center" wrapText="1" indent="1"/>
    </xf>
    <xf numFmtId="4" fontId="15" fillId="16" borderId="17" xfId="2" applyNumberFormat="1" applyFont="1" applyFill="1" applyBorder="1" applyAlignment="1">
      <alignment horizontal="right" vertical="center" wrapText="1" indent="1"/>
    </xf>
    <xf numFmtId="4" fontId="15" fillId="16" borderId="18" xfId="2" applyNumberFormat="1" applyFont="1" applyFill="1" applyBorder="1" applyAlignment="1">
      <alignment horizontal="right" vertical="center" wrapText="1" indent="1"/>
    </xf>
    <xf numFmtId="4" fontId="15" fillId="17" borderId="58" xfId="0" applyNumberFormat="1" applyFont="1" applyFill="1" applyBorder="1" applyAlignment="1">
      <alignment horizontal="right" vertical="center" wrapText="1" indent="1"/>
    </xf>
    <xf numFmtId="4" fontId="15" fillId="17" borderId="61" xfId="0" applyNumberFormat="1" applyFont="1" applyFill="1" applyBorder="1" applyAlignment="1">
      <alignment horizontal="right" vertical="center" wrapText="1" indent="1"/>
    </xf>
    <xf numFmtId="4" fontId="15" fillId="17" borderId="17" xfId="0" applyNumberFormat="1" applyFont="1" applyFill="1" applyBorder="1" applyAlignment="1">
      <alignment horizontal="right" vertical="center" wrapText="1" indent="1"/>
    </xf>
    <xf numFmtId="4" fontId="15" fillId="17" borderId="18" xfId="0" applyNumberFormat="1" applyFont="1" applyFill="1" applyBorder="1" applyAlignment="1">
      <alignment horizontal="right" vertical="center" wrapText="1" indent="1"/>
    </xf>
    <xf numFmtId="4" fontId="15" fillId="16" borderId="25" xfId="0" applyNumberFormat="1" applyFont="1" applyFill="1" applyBorder="1" applyAlignment="1">
      <alignment horizontal="right" vertical="center" wrapText="1" indent="1"/>
    </xf>
    <xf numFmtId="4" fontId="15" fillId="16" borderId="33" xfId="0" applyNumberFormat="1" applyFont="1" applyFill="1" applyBorder="1" applyAlignment="1">
      <alignment horizontal="right" vertical="center" wrapText="1" indent="1"/>
    </xf>
    <xf numFmtId="4" fontId="15" fillId="16" borderId="54" xfId="0" applyNumberFormat="1" applyFont="1" applyFill="1" applyBorder="1" applyAlignment="1">
      <alignment horizontal="right" vertical="center" wrapText="1" indent="1"/>
    </xf>
    <xf numFmtId="4" fontId="15" fillId="16" borderId="17" xfId="0" applyNumberFormat="1" applyFont="1" applyFill="1" applyBorder="1" applyAlignment="1">
      <alignment horizontal="right" vertical="center" wrapText="1" indent="1"/>
    </xf>
    <xf numFmtId="4" fontId="15" fillId="16" borderId="18" xfId="0" applyNumberFormat="1" applyFont="1" applyFill="1" applyBorder="1" applyAlignment="1">
      <alignment horizontal="right" vertical="center" wrapText="1" indent="1"/>
    </xf>
    <xf numFmtId="4" fontId="15" fillId="17" borderId="25" xfId="0" applyNumberFormat="1" applyFont="1" applyFill="1" applyBorder="1" applyAlignment="1">
      <alignment horizontal="right" vertical="center" wrapText="1" indent="1"/>
    </xf>
    <xf numFmtId="4" fontId="15" fillId="17" borderId="33" xfId="0" applyNumberFormat="1" applyFont="1" applyFill="1" applyBorder="1" applyAlignment="1">
      <alignment horizontal="right" vertical="center" wrapText="1" indent="1"/>
    </xf>
    <xf numFmtId="4" fontId="15" fillId="17" borderId="16" xfId="0" applyNumberFormat="1" applyFont="1" applyFill="1" applyBorder="1" applyAlignment="1">
      <alignment horizontal="right" vertical="center" wrapText="1" indent="1"/>
    </xf>
    <xf numFmtId="4" fontId="15" fillId="17" borderId="15" xfId="0" applyNumberFormat="1" applyFont="1" applyFill="1" applyBorder="1" applyAlignment="1">
      <alignment horizontal="right" vertical="center" wrapText="1" indent="1"/>
    </xf>
    <xf numFmtId="0" fontId="39" fillId="0" borderId="0" xfId="0" applyFont="1" applyAlignment="1">
      <alignment vertical="center"/>
    </xf>
    <xf numFmtId="0" fontId="24" fillId="4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 indent="1"/>
    </xf>
    <xf numFmtId="164" fontId="4" fillId="3" borderId="85" xfId="0" applyNumberFormat="1" applyFont="1" applyFill="1" applyBorder="1" applyAlignment="1">
      <alignment horizontal="center" vertical="center" wrapText="1"/>
    </xf>
    <xf numFmtId="164" fontId="4" fillId="3" borderId="105" xfId="0" applyNumberFormat="1" applyFont="1" applyFill="1" applyBorder="1" applyAlignment="1">
      <alignment horizontal="center" vertical="center" wrapText="1"/>
    </xf>
    <xf numFmtId="0" fontId="3" fillId="3" borderId="79" xfId="0" applyFont="1" applyFill="1" applyBorder="1" applyAlignment="1">
      <alignment horizontal="center" vertical="center" wrapText="1"/>
    </xf>
    <xf numFmtId="0" fontId="3" fillId="3" borderId="8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indent="1"/>
    </xf>
    <xf numFmtId="0" fontId="42" fillId="0" borderId="0" xfId="0" applyFont="1" applyBorder="1" applyAlignment="1">
      <alignment horizontal="left" vertical="center"/>
    </xf>
    <xf numFmtId="164" fontId="4" fillId="3" borderId="86" xfId="0" applyNumberFormat="1" applyFont="1" applyFill="1" applyBorder="1" applyAlignment="1">
      <alignment horizontal="center" vertical="center" wrapText="1"/>
    </xf>
    <xf numFmtId="0" fontId="3" fillId="3" borderId="84" xfId="0" applyFont="1" applyFill="1" applyBorder="1" applyAlignment="1">
      <alignment horizontal="center" vertical="center" wrapText="1"/>
    </xf>
    <xf numFmtId="0" fontId="6" fillId="3" borderId="19" xfId="0" quotePrefix="1" applyFont="1" applyFill="1" applyBorder="1" applyAlignment="1">
      <alignment horizontal="center" vertical="center" wrapText="1"/>
    </xf>
    <xf numFmtId="0" fontId="6" fillId="3" borderId="22" xfId="0" quotePrefix="1" applyFont="1" applyFill="1" applyBorder="1" applyAlignment="1">
      <alignment horizontal="center" vertical="center" wrapText="1"/>
    </xf>
    <xf numFmtId="164" fontId="4" fillId="3" borderId="60" xfId="0" applyNumberFormat="1" applyFont="1" applyFill="1" applyBorder="1" applyAlignment="1">
      <alignment horizontal="center" vertical="center" wrapText="1"/>
    </xf>
    <xf numFmtId="164" fontId="4" fillId="3" borderId="67" xfId="0" applyNumberFormat="1" applyFont="1" applyFill="1" applyBorder="1" applyAlignment="1">
      <alignment horizontal="center" vertical="center" wrapText="1"/>
    </xf>
    <xf numFmtId="164" fontId="4" fillId="3" borderId="74" xfId="0" applyNumberFormat="1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20" xfId="0" quotePrefix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6" fillId="3" borderId="107" xfId="0" quotePrefix="1" applyFont="1" applyFill="1" applyBorder="1" applyAlignment="1">
      <alignment horizontal="center" vertical="center" wrapText="1"/>
    </xf>
    <xf numFmtId="4" fontId="20" fillId="3" borderId="49" xfId="0" applyNumberFormat="1" applyFont="1" applyFill="1" applyBorder="1" applyAlignment="1">
      <alignment horizontal="right" vertical="center"/>
    </xf>
    <xf numFmtId="4" fontId="20" fillId="3" borderId="36" xfId="0" applyNumberFormat="1" applyFont="1" applyFill="1" applyBorder="1" applyAlignment="1">
      <alignment horizontal="right" vertical="center"/>
    </xf>
    <xf numFmtId="4" fontId="20" fillId="3" borderId="91" xfId="0" applyNumberFormat="1" applyFont="1" applyFill="1" applyBorder="1" applyAlignment="1">
      <alignment horizontal="right" vertical="center"/>
    </xf>
    <xf numFmtId="0" fontId="3" fillId="3" borderId="9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96" xfId="0" applyFont="1" applyFill="1" applyBorder="1" applyAlignment="1">
      <alignment horizontal="center" vertical="center" wrapText="1"/>
    </xf>
    <xf numFmtId="0" fontId="6" fillId="3" borderId="100" xfId="0" quotePrefix="1" applyFont="1" applyFill="1" applyBorder="1" applyAlignment="1">
      <alignment horizontal="center" vertical="center" wrapText="1"/>
    </xf>
    <xf numFmtId="0" fontId="6" fillId="3" borderId="93" xfId="0" quotePrefix="1" applyFont="1" applyFill="1" applyBorder="1" applyAlignment="1">
      <alignment horizontal="center" vertical="center" wrapText="1"/>
    </xf>
    <xf numFmtId="4" fontId="11" fillId="13" borderId="45" xfId="0" applyNumberFormat="1" applyFont="1" applyFill="1" applyBorder="1" applyAlignment="1">
      <alignment horizontal="right" vertical="center" wrapText="1"/>
    </xf>
    <xf numFmtId="4" fontId="11" fillId="13" borderId="11" xfId="0" applyNumberFormat="1" applyFont="1" applyFill="1" applyBorder="1" applyAlignment="1">
      <alignment horizontal="right" vertical="center" wrapText="1"/>
    </xf>
    <xf numFmtId="4" fontId="11" fillId="13" borderId="13" xfId="0" applyNumberFormat="1" applyFont="1" applyFill="1" applyBorder="1" applyAlignment="1">
      <alignment horizontal="right" vertical="center" wrapText="1"/>
    </xf>
    <xf numFmtId="164" fontId="5" fillId="3" borderId="87" xfId="0" applyNumberFormat="1" applyFont="1" applyFill="1" applyBorder="1" applyAlignment="1">
      <alignment horizontal="center" vertical="center" wrapText="1"/>
    </xf>
    <xf numFmtId="164" fontId="5" fillId="3" borderId="31" xfId="0" applyNumberFormat="1" applyFont="1" applyFill="1" applyBorder="1" applyAlignment="1">
      <alignment horizontal="center" vertical="center" wrapText="1"/>
    </xf>
    <xf numFmtId="164" fontId="5" fillId="3" borderId="95" xfId="0" applyNumberFormat="1" applyFont="1" applyFill="1" applyBorder="1" applyAlignment="1">
      <alignment horizontal="center" vertical="center" wrapText="1"/>
    </xf>
    <xf numFmtId="0" fontId="4" fillId="3" borderId="6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8" xfId="0" applyFont="1" applyFill="1" applyBorder="1" applyAlignment="1">
      <alignment horizontal="center" vertical="center" wrapText="1"/>
    </xf>
    <xf numFmtId="0" fontId="3" fillId="3" borderId="10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11" fillId="14" borderId="45" xfId="0" applyNumberFormat="1" applyFont="1" applyFill="1" applyBorder="1" applyAlignment="1">
      <alignment horizontal="right" vertical="center" wrapText="1"/>
    </xf>
    <xf numFmtId="4" fontId="11" fillId="14" borderId="11" xfId="0" applyNumberFormat="1" applyFont="1" applyFill="1" applyBorder="1" applyAlignment="1">
      <alignment horizontal="right" vertical="center" wrapText="1"/>
    </xf>
    <xf numFmtId="4" fontId="11" fillId="14" borderId="13" xfId="0" applyNumberFormat="1" applyFont="1" applyFill="1" applyBorder="1" applyAlignment="1">
      <alignment horizontal="right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9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3" borderId="101" xfId="0" quotePrefix="1" applyFont="1" applyFill="1" applyBorder="1" applyAlignment="1">
      <alignment horizontal="center" vertical="center" wrapText="1"/>
    </xf>
    <xf numFmtId="164" fontId="4" fillId="3" borderId="78" xfId="0" applyNumberFormat="1" applyFont="1" applyFill="1" applyBorder="1" applyAlignment="1">
      <alignment horizontal="center" vertical="center" wrapText="1"/>
    </xf>
    <xf numFmtId="164" fontId="4" fillId="3" borderId="72" xfId="0" applyNumberFormat="1" applyFont="1" applyFill="1" applyBorder="1" applyAlignment="1">
      <alignment horizontal="center" vertical="center" wrapText="1"/>
    </xf>
    <xf numFmtId="0" fontId="29" fillId="0" borderId="80" xfId="0" applyFont="1" applyBorder="1" applyAlignment="1">
      <alignment horizontal="left" vertical="center" wrapText="1" indent="1"/>
    </xf>
    <xf numFmtId="0" fontId="29" fillId="0" borderId="81" xfId="0" applyFont="1" applyBorder="1" applyAlignment="1">
      <alignment horizontal="left" vertical="center" wrapText="1" indent="1"/>
    </xf>
    <xf numFmtId="0" fontId="16" fillId="0" borderId="32" xfId="0" applyFont="1" applyBorder="1" applyAlignment="1">
      <alignment horizontal="left" vertical="center" wrapText="1" indent="1"/>
    </xf>
    <xf numFmtId="0" fontId="16" fillId="0" borderId="82" xfId="0" applyFont="1" applyBorder="1" applyAlignment="1">
      <alignment horizontal="left" vertical="center" wrapText="1" indent="1"/>
    </xf>
    <xf numFmtId="0" fontId="13" fillId="2" borderId="82" xfId="0" applyFont="1" applyFill="1" applyBorder="1" applyAlignment="1">
      <alignment horizontal="left" vertical="center" wrapText="1" indent="1"/>
    </xf>
    <xf numFmtId="0" fontId="13" fillId="2" borderId="89" xfId="0" applyFont="1" applyFill="1" applyBorder="1" applyAlignment="1">
      <alignment horizontal="left" vertical="center" wrapText="1" indent="1"/>
    </xf>
    <xf numFmtId="0" fontId="13" fillId="2" borderId="90" xfId="0" applyFont="1" applyFill="1" applyBorder="1" applyAlignment="1">
      <alignment horizontal="left" vertical="center" wrapText="1" indent="1"/>
    </xf>
  </cellXfs>
  <cellStyles count="7">
    <cellStyle name="Dziesiętny" xfId="1" builtinId="3"/>
    <cellStyle name="Normalny" xfId="0" builtinId="0"/>
    <cellStyle name="Normalny 2" xfId="3"/>
    <cellStyle name="Normalny 3" xfId="4"/>
    <cellStyle name="Normalny 4" xfId="6"/>
    <cellStyle name="Procentowy" xfId="2" builtinId="5"/>
    <cellStyle name="Walutowy" xfId="5" builtinId="4"/>
  </cellStyles>
  <dxfs count="0"/>
  <tableStyles count="0" defaultTableStyle="TableStyleMedium9" defaultPivotStyle="PivotStyleLight16"/>
  <colors>
    <mruColors>
      <color rgb="FF99FFCC"/>
      <color rgb="FFCCFF66"/>
      <color rgb="FFFFFF99"/>
      <color rgb="FFCCFFFF"/>
      <color rgb="FF00FFFF"/>
      <color rgb="FF66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1"/>
  <sheetViews>
    <sheetView showZeros="0" tabSelected="1" view="pageBreakPreview" topLeftCell="E1" zoomScale="45" zoomScaleNormal="100" zoomScaleSheetLayoutView="45" workbookViewId="0">
      <selection activeCell="R11" sqref="R11"/>
    </sheetView>
  </sheetViews>
  <sheetFormatPr defaultColWidth="9.140625" defaultRowHeight="30"/>
  <cols>
    <col min="1" max="1" width="8.5703125" style="3" customWidth="1"/>
    <col min="2" max="2" width="79.7109375" style="2" customWidth="1"/>
    <col min="3" max="3" width="21.28515625" style="4" customWidth="1"/>
    <col min="4" max="4" width="26.28515625" style="4" customWidth="1"/>
    <col min="5" max="22" width="33.7109375" style="4" customWidth="1"/>
    <col min="23" max="33" width="33.7109375" style="1" customWidth="1"/>
    <col min="34" max="38" width="33.7109375" style="2" customWidth="1"/>
    <col min="39" max="39" width="42.5703125" style="2" customWidth="1"/>
    <col min="40" max="40" width="42.85546875" style="2" customWidth="1"/>
    <col min="41" max="42" width="9.140625" style="2"/>
    <col min="43" max="43" width="38.7109375" style="307" customWidth="1"/>
    <col min="44" max="44" width="37.5703125" style="29" customWidth="1"/>
    <col min="45" max="45" width="9.140625" style="2"/>
    <col min="46" max="46" width="49.7109375" style="187" customWidth="1"/>
    <col min="47" max="47" width="39.7109375" style="26" customWidth="1"/>
    <col min="48" max="48" width="24.42578125" style="2" customWidth="1"/>
    <col min="49" max="49" width="35.7109375" style="2" customWidth="1"/>
    <col min="50" max="50" width="9.140625" style="2"/>
    <col min="51" max="51" width="32.42578125" style="2" customWidth="1"/>
    <col min="52" max="16384" width="9.140625" style="2"/>
  </cols>
  <sheetData>
    <row r="1" spans="1:254" ht="84.75" customHeight="1">
      <c r="E1" s="354" t="s">
        <v>94</v>
      </c>
      <c r="F1" s="354"/>
      <c r="G1" s="354"/>
      <c r="H1" s="354"/>
      <c r="I1" s="354"/>
      <c r="J1" s="354"/>
      <c r="R1" s="362" t="s">
        <v>92</v>
      </c>
      <c r="S1" s="362"/>
      <c r="T1" s="361" t="s">
        <v>83</v>
      </c>
      <c r="U1" s="361"/>
      <c r="V1" s="361"/>
      <c r="W1" s="252"/>
      <c r="X1" s="252"/>
      <c r="Y1" s="23"/>
    </row>
    <row r="2" spans="1:254" ht="165.6" customHeight="1">
      <c r="A2" s="12"/>
      <c r="B2" s="12"/>
      <c r="C2" s="12"/>
      <c r="R2" s="356" t="s">
        <v>93</v>
      </c>
      <c r="S2" s="356"/>
      <c r="T2" s="356"/>
      <c r="U2" s="356"/>
      <c r="V2" s="356"/>
      <c r="W2" s="251"/>
      <c r="X2" s="251"/>
      <c r="Y2" s="24"/>
    </row>
    <row r="3" spans="1:254" s="4" customFormat="1" ht="218.25" customHeight="1">
      <c r="A3" s="36"/>
      <c r="B3" s="36"/>
      <c r="C3" s="36"/>
      <c r="D3" s="36"/>
      <c r="E3" s="355" t="s">
        <v>90</v>
      </c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36"/>
      <c r="X3" s="254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308"/>
      <c r="AR3" s="30"/>
      <c r="AS3" s="1"/>
      <c r="AT3" s="138"/>
      <c r="AU3" s="27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4" ht="14.25" customHeight="1">
      <c r="A4" s="12"/>
      <c r="B4" s="12"/>
      <c r="C4" s="12"/>
      <c r="S4" s="13"/>
      <c r="T4" s="14"/>
      <c r="U4" s="14"/>
      <c r="V4" s="14"/>
    </row>
    <row r="5" spans="1:254" ht="14.25" customHeight="1" thickBot="1">
      <c r="A5" s="12"/>
      <c r="B5" s="12"/>
      <c r="C5" s="12"/>
      <c r="S5" s="13"/>
      <c r="T5" s="14"/>
      <c r="U5" s="14"/>
      <c r="V5" s="14"/>
    </row>
    <row r="6" spans="1:254" s="5" customFormat="1" ht="70.150000000000006" customHeight="1" thickTop="1" thickBot="1">
      <c r="A6" s="379" t="s">
        <v>0</v>
      </c>
      <c r="B6" s="390" t="s">
        <v>1</v>
      </c>
      <c r="C6" s="398" t="s">
        <v>2</v>
      </c>
      <c r="D6" s="387" t="s">
        <v>3</v>
      </c>
      <c r="E6" s="404" t="s">
        <v>4</v>
      </c>
      <c r="F6" s="405"/>
      <c r="G6" s="357" t="s">
        <v>5</v>
      </c>
      <c r="H6" s="363"/>
      <c r="I6" s="367" t="s">
        <v>6</v>
      </c>
      <c r="J6" s="363"/>
      <c r="K6" s="357" t="s">
        <v>7</v>
      </c>
      <c r="L6" s="363"/>
      <c r="M6" s="367" t="s">
        <v>8</v>
      </c>
      <c r="N6" s="363"/>
      <c r="O6" s="357" t="s">
        <v>9</v>
      </c>
      <c r="P6" s="363"/>
      <c r="Q6" s="357" t="s">
        <v>10</v>
      </c>
      <c r="R6" s="363"/>
      <c r="S6" s="357" t="s">
        <v>11</v>
      </c>
      <c r="T6" s="363"/>
      <c r="U6" s="357" t="s">
        <v>12</v>
      </c>
      <c r="V6" s="358"/>
      <c r="W6" s="367" t="s">
        <v>13</v>
      </c>
      <c r="X6" s="363"/>
      <c r="Y6" s="357" t="s">
        <v>14</v>
      </c>
      <c r="Z6" s="363"/>
      <c r="AA6" s="367" t="s">
        <v>15</v>
      </c>
      <c r="AB6" s="367"/>
      <c r="AC6" s="357" t="s">
        <v>16</v>
      </c>
      <c r="AD6" s="363"/>
      <c r="AE6" s="357" t="s">
        <v>17</v>
      </c>
      <c r="AF6" s="363"/>
      <c r="AG6" s="357" t="s">
        <v>18</v>
      </c>
      <c r="AH6" s="363"/>
      <c r="AI6" s="367" t="s">
        <v>19</v>
      </c>
      <c r="AJ6" s="367"/>
      <c r="AK6" s="357" t="s">
        <v>62</v>
      </c>
      <c r="AL6" s="367"/>
      <c r="AM6" s="368" t="s">
        <v>20</v>
      </c>
      <c r="AN6" s="369"/>
      <c r="AO6" s="1"/>
      <c r="AP6" s="1"/>
      <c r="AQ6" s="308"/>
      <c r="AR6" s="30"/>
      <c r="AS6" s="1"/>
      <c r="AT6" s="138"/>
      <c r="AU6" s="27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143" customFormat="1" ht="49.9" customHeight="1">
      <c r="A7" s="380"/>
      <c r="B7" s="391"/>
      <c r="C7" s="399"/>
      <c r="D7" s="388"/>
      <c r="E7" s="401" t="s">
        <v>21</v>
      </c>
      <c r="F7" s="402"/>
      <c r="G7" s="359" t="s">
        <v>21</v>
      </c>
      <c r="H7" s="360"/>
      <c r="I7" s="364" t="s">
        <v>21</v>
      </c>
      <c r="J7" s="360"/>
      <c r="K7" s="359" t="s">
        <v>21</v>
      </c>
      <c r="L7" s="360"/>
      <c r="M7" s="364" t="s">
        <v>21</v>
      </c>
      <c r="N7" s="360"/>
      <c r="O7" s="359" t="s">
        <v>21</v>
      </c>
      <c r="P7" s="360"/>
      <c r="Q7" s="359" t="s">
        <v>21</v>
      </c>
      <c r="R7" s="360"/>
      <c r="S7" s="359" t="s">
        <v>21</v>
      </c>
      <c r="T7" s="360"/>
      <c r="U7" s="359" t="s">
        <v>21</v>
      </c>
      <c r="V7" s="393"/>
      <c r="W7" s="364" t="s">
        <v>21</v>
      </c>
      <c r="X7" s="360"/>
      <c r="Y7" s="359" t="s">
        <v>21</v>
      </c>
      <c r="Z7" s="360"/>
      <c r="AA7" s="359" t="s">
        <v>21</v>
      </c>
      <c r="AB7" s="364"/>
      <c r="AC7" s="359" t="s">
        <v>21</v>
      </c>
      <c r="AD7" s="360"/>
      <c r="AE7" s="359" t="s">
        <v>21</v>
      </c>
      <c r="AF7" s="360"/>
      <c r="AG7" s="359" t="s">
        <v>21</v>
      </c>
      <c r="AH7" s="360"/>
      <c r="AI7" s="364" t="s">
        <v>21</v>
      </c>
      <c r="AJ7" s="364"/>
      <c r="AK7" s="359" t="s">
        <v>22</v>
      </c>
      <c r="AL7" s="364"/>
      <c r="AM7" s="373" t="s">
        <v>23</v>
      </c>
      <c r="AN7" s="374"/>
      <c r="AO7" s="140"/>
      <c r="AP7" s="140"/>
      <c r="AQ7" s="309"/>
      <c r="AR7" s="142"/>
      <c r="AS7" s="140"/>
      <c r="AT7" s="138"/>
      <c r="AU7" s="141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0"/>
      <c r="DU7" s="140"/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40"/>
      <c r="FK7" s="140"/>
      <c r="FL7" s="140"/>
      <c r="FM7" s="140"/>
      <c r="FN7" s="140"/>
      <c r="FO7" s="140"/>
      <c r="FP7" s="140"/>
      <c r="FQ7" s="140"/>
      <c r="FR7" s="140"/>
      <c r="FS7" s="140"/>
      <c r="FT7" s="140"/>
      <c r="FU7" s="140"/>
      <c r="FV7" s="140"/>
      <c r="FW7" s="140"/>
      <c r="FX7" s="140"/>
      <c r="FY7" s="140"/>
      <c r="FZ7" s="140"/>
      <c r="GA7" s="140"/>
      <c r="GB7" s="140"/>
      <c r="GC7" s="140"/>
      <c r="GD7" s="140"/>
      <c r="GE7" s="140"/>
      <c r="GF7" s="140"/>
      <c r="GG7" s="140"/>
      <c r="GH7" s="140"/>
      <c r="GI7" s="140"/>
      <c r="GJ7" s="140"/>
      <c r="GK7" s="140"/>
      <c r="GL7" s="140"/>
      <c r="GM7" s="140"/>
      <c r="GN7" s="140"/>
      <c r="GO7" s="140"/>
      <c r="GP7" s="140"/>
      <c r="GQ7" s="140"/>
      <c r="GR7" s="140"/>
      <c r="GS7" s="140"/>
      <c r="GT7" s="140"/>
      <c r="GU7" s="140"/>
      <c r="GV7" s="140"/>
      <c r="GW7" s="140"/>
      <c r="GX7" s="140"/>
      <c r="GY7" s="140"/>
      <c r="GZ7" s="140"/>
      <c r="HA7" s="140"/>
      <c r="HB7" s="140"/>
      <c r="HC7" s="140"/>
      <c r="HD7" s="140"/>
      <c r="HE7" s="140"/>
      <c r="HF7" s="140"/>
      <c r="HG7" s="140"/>
      <c r="HH7" s="140"/>
      <c r="HI7" s="140"/>
      <c r="HJ7" s="140"/>
      <c r="HK7" s="140"/>
      <c r="HL7" s="140"/>
      <c r="HM7" s="140"/>
      <c r="HN7" s="140"/>
      <c r="HO7" s="140"/>
      <c r="HP7" s="140"/>
      <c r="HQ7" s="140"/>
      <c r="HR7" s="140"/>
      <c r="HS7" s="140"/>
      <c r="HT7" s="140"/>
      <c r="HU7" s="140"/>
      <c r="HV7" s="140"/>
      <c r="HW7" s="140"/>
      <c r="HX7" s="140"/>
      <c r="HY7" s="140"/>
      <c r="HZ7" s="140"/>
      <c r="IA7" s="140"/>
      <c r="IB7" s="140"/>
      <c r="IC7" s="140"/>
      <c r="ID7" s="140"/>
      <c r="IE7" s="140"/>
      <c r="IF7" s="140"/>
      <c r="IG7" s="140"/>
      <c r="IH7" s="140"/>
      <c r="II7" s="140"/>
      <c r="IJ7" s="140"/>
      <c r="IK7" s="140"/>
      <c r="IL7" s="140"/>
      <c r="IM7" s="140"/>
      <c r="IN7" s="140"/>
      <c r="IO7" s="140"/>
      <c r="IP7" s="140"/>
      <c r="IQ7" s="140"/>
      <c r="IR7" s="140"/>
      <c r="IS7" s="140"/>
      <c r="IT7" s="140"/>
    </row>
    <row r="8" spans="1:254" s="150" customFormat="1" ht="49.9" customHeight="1">
      <c r="A8" s="380"/>
      <c r="B8" s="391"/>
      <c r="C8" s="399"/>
      <c r="D8" s="388"/>
      <c r="E8" s="144" t="s">
        <v>63</v>
      </c>
      <c r="F8" s="145" t="s">
        <v>64</v>
      </c>
      <c r="G8" s="146" t="s">
        <v>63</v>
      </c>
      <c r="H8" s="145" t="s">
        <v>64</v>
      </c>
      <c r="I8" s="144" t="s">
        <v>63</v>
      </c>
      <c r="J8" s="145" t="s">
        <v>64</v>
      </c>
      <c r="K8" s="146" t="s">
        <v>63</v>
      </c>
      <c r="L8" s="145" t="s">
        <v>64</v>
      </c>
      <c r="M8" s="144" t="s">
        <v>63</v>
      </c>
      <c r="N8" s="145" t="s">
        <v>64</v>
      </c>
      <c r="O8" s="146" t="s">
        <v>63</v>
      </c>
      <c r="P8" s="145" t="s">
        <v>64</v>
      </c>
      <c r="Q8" s="146" t="s">
        <v>63</v>
      </c>
      <c r="R8" s="145" t="s">
        <v>64</v>
      </c>
      <c r="S8" s="146" t="s">
        <v>63</v>
      </c>
      <c r="T8" s="145" t="s">
        <v>64</v>
      </c>
      <c r="U8" s="146" t="s">
        <v>63</v>
      </c>
      <c r="V8" s="149" t="s">
        <v>64</v>
      </c>
      <c r="W8" s="144" t="s">
        <v>63</v>
      </c>
      <c r="X8" s="145" t="s">
        <v>64</v>
      </c>
      <c r="Y8" s="146" t="s">
        <v>63</v>
      </c>
      <c r="Z8" s="145" t="s">
        <v>64</v>
      </c>
      <c r="AA8" s="146" t="s">
        <v>63</v>
      </c>
      <c r="AB8" s="147" t="s">
        <v>64</v>
      </c>
      <c r="AC8" s="146" t="s">
        <v>63</v>
      </c>
      <c r="AD8" s="145" t="s">
        <v>64</v>
      </c>
      <c r="AE8" s="146" t="s">
        <v>63</v>
      </c>
      <c r="AF8" s="145" t="s">
        <v>64</v>
      </c>
      <c r="AG8" s="146" t="s">
        <v>63</v>
      </c>
      <c r="AH8" s="145" t="s">
        <v>64</v>
      </c>
      <c r="AI8" s="144" t="s">
        <v>63</v>
      </c>
      <c r="AJ8" s="147" t="s">
        <v>64</v>
      </c>
      <c r="AK8" s="146" t="s">
        <v>63</v>
      </c>
      <c r="AL8" s="147" t="s">
        <v>64</v>
      </c>
      <c r="AM8" s="148" t="s">
        <v>63</v>
      </c>
      <c r="AN8" s="149" t="s">
        <v>64</v>
      </c>
      <c r="AO8" s="140"/>
      <c r="AP8" s="140"/>
      <c r="AQ8" s="309"/>
      <c r="AR8" s="142"/>
      <c r="AS8" s="140"/>
      <c r="AT8" s="138"/>
      <c r="AU8" s="141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0"/>
      <c r="FS8" s="140"/>
      <c r="FT8" s="140"/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0"/>
      <c r="HB8" s="140"/>
      <c r="HC8" s="140"/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0"/>
      <c r="IK8" s="140"/>
      <c r="IL8" s="140"/>
      <c r="IM8" s="140"/>
      <c r="IN8" s="140"/>
      <c r="IO8" s="140"/>
      <c r="IP8" s="140"/>
      <c r="IQ8" s="140"/>
      <c r="IR8" s="140"/>
      <c r="IS8" s="140"/>
      <c r="IT8" s="140"/>
    </row>
    <row r="9" spans="1:254" s="139" customFormat="1" ht="49.9" customHeight="1" thickBot="1">
      <c r="A9" s="381"/>
      <c r="B9" s="392"/>
      <c r="C9" s="400"/>
      <c r="D9" s="389"/>
      <c r="E9" s="382" t="s">
        <v>24</v>
      </c>
      <c r="F9" s="383"/>
      <c r="G9" s="403" t="s">
        <v>25</v>
      </c>
      <c r="H9" s="383"/>
      <c r="I9" s="382" t="s">
        <v>26</v>
      </c>
      <c r="J9" s="383"/>
      <c r="K9" s="365" t="s">
        <v>27</v>
      </c>
      <c r="L9" s="366"/>
      <c r="M9" s="372" t="s">
        <v>28</v>
      </c>
      <c r="N9" s="366"/>
      <c r="O9" s="365" t="s">
        <v>29</v>
      </c>
      <c r="P9" s="366"/>
      <c r="Q9" s="365" t="s">
        <v>30</v>
      </c>
      <c r="R9" s="366"/>
      <c r="S9" s="365" t="s">
        <v>31</v>
      </c>
      <c r="T9" s="366"/>
      <c r="U9" s="365" t="s">
        <v>32</v>
      </c>
      <c r="V9" s="375"/>
      <c r="W9" s="372" t="s">
        <v>33</v>
      </c>
      <c r="X9" s="366"/>
      <c r="Y9" s="365" t="s">
        <v>34</v>
      </c>
      <c r="Z9" s="366"/>
      <c r="AA9" s="365" t="s">
        <v>35</v>
      </c>
      <c r="AB9" s="372"/>
      <c r="AC9" s="365" t="s">
        <v>36</v>
      </c>
      <c r="AD9" s="366"/>
      <c r="AE9" s="365" t="s">
        <v>37</v>
      </c>
      <c r="AF9" s="366"/>
      <c r="AG9" s="365" t="s">
        <v>38</v>
      </c>
      <c r="AH9" s="366"/>
      <c r="AI9" s="372" t="s">
        <v>39</v>
      </c>
      <c r="AJ9" s="372"/>
      <c r="AK9" s="365" t="s">
        <v>40</v>
      </c>
      <c r="AL9" s="372"/>
      <c r="AM9" s="370"/>
      <c r="AN9" s="371"/>
      <c r="AO9" s="137"/>
      <c r="AP9" s="137"/>
      <c r="AQ9" s="308"/>
      <c r="AR9" s="30"/>
      <c r="AS9" s="137"/>
      <c r="AT9" s="138"/>
      <c r="AU9" s="2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</row>
    <row r="10" spans="1:254" s="7" customFormat="1" ht="79.900000000000006" customHeight="1" thickTop="1" thickBot="1">
      <c r="A10" s="234" t="s">
        <v>41</v>
      </c>
      <c r="B10" s="235" t="s">
        <v>42</v>
      </c>
      <c r="C10" s="236" t="s">
        <v>72</v>
      </c>
      <c r="D10" s="237"/>
      <c r="E10" s="246"/>
      <c r="F10" s="240"/>
      <c r="G10" s="246">
        <v>199</v>
      </c>
      <c r="H10" s="240">
        <f>SUM(H11:H13)</f>
        <v>829</v>
      </c>
      <c r="I10" s="238">
        <v>60</v>
      </c>
      <c r="J10" s="239">
        <v>60</v>
      </c>
      <c r="K10" s="151">
        <v>150</v>
      </c>
      <c r="L10" s="152">
        <f>SUM(L11:L13)</f>
        <v>237</v>
      </c>
      <c r="M10" s="153">
        <v>200</v>
      </c>
      <c r="N10" s="152">
        <v>200</v>
      </c>
      <c r="O10" s="151">
        <v>150</v>
      </c>
      <c r="P10" s="152">
        <v>150</v>
      </c>
      <c r="Q10" s="151">
        <v>1733</v>
      </c>
      <c r="R10" s="152">
        <v>1733</v>
      </c>
      <c r="S10" s="164">
        <v>85.65</v>
      </c>
      <c r="T10" s="152">
        <v>85.65</v>
      </c>
      <c r="U10" s="164"/>
      <c r="V10" s="257"/>
      <c r="W10" s="153">
        <v>2480</v>
      </c>
      <c r="X10" s="152">
        <v>2480</v>
      </c>
      <c r="Y10" s="153"/>
      <c r="Z10" s="152"/>
      <c r="AA10" s="151">
        <v>1167</v>
      </c>
      <c r="AB10" s="151">
        <v>1167</v>
      </c>
      <c r="AC10" s="302">
        <v>855</v>
      </c>
      <c r="AD10" s="301">
        <f>SUM(AD11:AD13)</f>
        <v>1375</v>
      </c>
      <c r="AE10" s="151">
        <v>2500</v>
      </c>
      <c r="AF10" s="152">
        <v>2500</v>
      </c>
      <c r="AG10" s="153">
        <v>310</v>
      </c>
      <c r="AH10" s="152">
        <v>310</v>
      </c>
      <c r="AI10" s="151">
        <v>15</v>
      </c>
      <c r="AJ10" s="152">
        <v>15</v>
      </c>
      <c r="AK10" s="153">
        <v>100</v>
      </c>
      <c r="AL10" s="151">
        <v>100</v>
      </c>
      <c r="AM10" s="154">
        <f>SUM(AK10+AI10+AG10+AE10+AC10+AA10+Y10+W10+U10+S10+Q10+O10+M10+K10+I10+G10+E10)</f>
        <v>10004.65</v>
      </c>
      <c r="AN10" s="155">
        <f>SUM(AL10+AJ10+AH10+AF10+AD10+AB10+Z10+X10+V10+T10+R10+P10+N10+L10+J10+H10+F10)</f>
        <v>11241.65</v>
      </c>
      <c r="AO10" s="1"/>
      <c r="AP10" s="1"/>
      <c r="AQ10" s="310">
        <f>AN10-AM10</f>
        <v>1237</v>
      </c>
      <c r="AR10" s="208"/>
      <c r="AS10" s="209"/>
      <c r="AT10" s="210"/>
      <c r="AU10" s="210"/>
      <c r="AV10" s="21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79.900000000000006" customHeight="1">
      <c r="A11" s="50" t="s">
        <v>43</v>
      </c>
      <c r="B11" s="275" t="s">
        <v>68</v>
      </c>
      <c r="C11" s="157"/>
      <c r="D11" s="188" t="s">
        <v>70</v>
      </c>
      <c r="E11" s="197"/>
      <c r="F11" s="198"/>
      <c r="G11" s="247"/>
      <c r="H11" s="241"/>
      <c r="I11" s="100"/>
      <c r="J11" s="73"/>
      <c r="K11" s="103"/>
      <c r="L11" s="73"/>
      <c r="M11" s="100"/>
      <c r="N11" s="73"/>
      <c r="O11" s="103"/>
      <c r="P11" s="73"/>
      <c r="Q11" s="205"/>
      <c r="R11" s="170"/>
      <c r="S11" s="334"/>
      <c r="T11" s="73"/>
      <c r="U11" s="258"/>
      <c r="V11" s="259"/>
      <c r="W11" s="334"/>
      <c r="X11" s="73"/>
      <c r="Y11" s="334"/>
      <c r="Z11" s="73"/>
      <c r="AA11" s="103"/>
      <c r="AB11" s="103"/>
      <c r="AC11" s="197"/>
      <c r="AD11" s="198"/>
      <c r="AE11" s="103"/>
      <c r="AF11" s="73"/>
      <c r="AG11" s="334"/>
      <c r="AH11" s="73"/>
      <c r="AI11" s="165"/>
      <c r="AJ11" s="166"/>
      <c r="AK11" s="334"/>
      <c r="AL11" s="103"/>
      <c r="AM11" s="108">
        <f t="shared" ref="AM11:AN13" si="0">SUM(AK11+AI11+AG11+AE11+AC11+AA11+Y11+W11+U11+S11+Q11+O11+M11+K11+I11+G11+E11)</f>
        <v>0</v>
      </c>
      <c r="AN11" s="109">
        <f>SUM(AL11+AJ11+AH11+AF11+AD11+AB11+Z11+X11+V11+T11+R11+P11+N11+L11+J11+H11+F11)</f>
        <v>0</v>
      </c>
      <c r="AO11" s="1"/>
      <c r="AP11" s="1"/>
      <c r="AQ11" s="310"/>
      <c r="AR11" s="208"/>
      <c r="AS11" s="209"/>
      <c r="AT11" s="207"/>
      <c r="AU11" s="212"/>
      <c r="AV11" s="209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8" customFormat="1" ht="93.6" customHeight="1">
      <c r="A12" s="51" t="s">
        <v>44</v>
      </c>
      <c r="B12" s="276" t="s">
        <v>85</v>
      </c>
      <c r="C12" s="158"/>
      <c r="D12" s="189" t="s">
        <v>73</v>
      </c>
      <c r="E12" s="135"/>
      <c r="F12" s="136"/>
      <c r="G12" s="341">
        <v>199</v>
      </c>
      <c r="H12" s="342">
        <f>199+630</f>
        <v>829</v>
      </c>
      <c r="I12" s="291">
        <v>60</v>
      </c>
      <c r="J12" s="292">
        <v>60</v>
      </c>
      <c r="K12" s="350">
        <v>150</v>
      </c>
      <c r="L12" s="351">
        <f>150+87</f>
        <v>237</v>
      </c>
      <c r="M12" s="135">
        <v>200</v>
      </c>
      <c r="N12" s="136">
        <v>200</v>
      </c>
      <c r="O12" s="101">
        <v>150</v>
      </c>
      <c r="P12" s="97">
        <v>150</v>
      </c>
      <c r="Q12" s="96">
        <v>1733</v>
      </c>
      <c r="R12" s="97">
        <v>1733</v>
      </c>
      <c r="S12" s="167">
        <v>85.65</v>
      </c>
      <c r="T12" s="97">
        <v>85.65</v>
      </c>
      <c r="U12" s="95"/>
      <c r="V12" s="260"/>
      <c r="W12" s="101">
        <v>2480</v>
      </c>
      <c r="X12" s="97">
        <v>2480</v>
      </c>
      <c r="Y12" s="101">
        <v>0</v>
      </c>
      <c r="Z12" s="97">
        <v>0</v>
      </c>
      <c r="AA12" s="96">
        <v>1167</v>
      </c>
      <c r="AB12" s="96">
        <v>1167</v>
      </c>
      <c r="AC12" s="341">
        <v>855</v>
      </c>
      <c r="AD12" s="342">
        <f>855+520</f>
        <v>1375</v>
      </c>
      <c r="AE12" s="96">
        <v>2500</v>
      </c>
      <c r="AF12" s="97">
        <v>2500</v>
      </c>
      <c r="AG12" s="101">
        <v>310</v>
      </c>
      <c r="AH12" s="97">
        <v>310</v>
      </c>
      <c r="AI12" s="305">
        <v>15</v>
      </c>
      <c r="AJ12" s="306">
        <v>15</v>
      </c>
      <c r="AK12" s="101">
        <v>100</v>
      </c>
      <c r="AL12" s="96">
        <v>100</v>
      </c>
      <c r="AM12" s="115">
        <f>SUM(AK12+AI12+AG12+AE12+AC12+AA12+Y12+W12+U12+S12+Q12+O12+M12+K12+I12+G12+E12)</f>
        <v>10004.65</v>
      </c>
      <c r="AN12" s="116">
        <f>SUM(AL12+AJ12+AH12+AF12+AD12+AB12+Z12+X12+V12+T12+R12+P12+N12+L12+J12+H12+F12)</f>
        <v>11241.65</v>
      </c>
      <c r="AQ12" s="310"/>
      <c r="AR12" s="208"/>
      <c r="AS12" s="213"/>
      <c r="AT12" s="207"/>
      <c r="AU12" s="214"/>
      <c r="AV12" s="213"/>
      <c r="BD12" s="125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8" customFormat="1" ht="79.900000000000006" customHeight="1" thickBot="1">
      <c r="A13" s="52" t="s">
        <v>45</v>
      </c>
      <c r="B13" s="277" t="s">
        <v>75</v>
      </c>
      <c r="C13" s="159"/>
      <c r="D13" s="190"/>
      <c r="E13" s="248"/>
      <c r="F13" s="242"/>
      <c r="G13" s="248"/>
      <c r="H13" s="136"/>
      <c r="I13" s="250"/>
      <c r="J13" s="126"/>
      <c r="K13" s="134"/>
      <c r="L13" s="126"/>
      <c r="M13" s="134"/>
      <c r="N13" s="126"/>
      <c r="O13" s="134"/>
      <c r="P13" s="126"/>
      <c r="Q13" s="174"/>
      <c r="R13" s="126"/>
      <c r="S13" s="168"/>
      <c r="T13" s="126"/>
      <c r="U13" s="134"/>
      <c r="V13" s="261"/>
      <c r="W13" s="255"/>
      <c r="X13" s="169"/>
      <c r="Y13" s="171"/>
      <c r="Z13" s="169"/>
      <c r="AA13" s="171"/>
      <c r="AB13" s="169"/>
      <c r="AC13" s="175"/>
      <c r="AD13" s="169"/>
      <c r="AE13" s="172"/>
      <c r="AF13" s="169"/>
      <c r="AG13" s="171"/>
      <c r="AH13" s="169"/>
      <c r="AI13" s="171"/>
      <c r="AJ13" s="169"/>
      <c r="AK13" s="175"/>
      <c r="AL13" s="172"/>
      <c r="AM13" s="99">
        <f t="shared" si="0"/>
        <v>0</v>
      </c>
      <c r="AN13" s="94">
        <f t="shared" si="0"/>
        <v>0</v>
      </c>
      <c r="AQ13" s="311"/>
      <c r="AR13" s="213"/>
      <c r="AS13" s="213"/>
      <c r="AT13" s="215"/>
      <c r="AU13" s="214"/>
      <c r="AV13" s="213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4" s="8" customFormat="1" ht="79.900000000000006" customHeight="1" thickBot="1">
      <c r="A14" s="53" t="s">
        <v>46</v>
      </c>
      <c r="B14" s="54" t="s">
        <v>79</v>
      </c>
      <c r="C14" s="48"/>
      <c r="D14" s="72"/>
      <c r="E14" s="40">
        <f>SUM(E15:E17)</f>
        <v>376.24</v>
      </c>
      <c r="F14" s="41">
        <f>SUM(F15:F17)</f>
        <v>376.24</v>
      </c>
      <c r="G14" s="40">
        <f>SUM(G15:G17)</f>
        <v>528.65</v>
      </c>
      <c r="H14" s="41">
        <f>SUM(H15:H17)</f>
        <v>528.65</v>
      </c>
      <c r="I14" s="202"/>
      <c r="J14" s="37"/>
      <c r="K14" s="39">
        <v>21</v>
      </c>
      <c r="L14" s="37">
        <f>SUM(L15:L17)</f>
        <v>166</v>
      </c>
      <c r="M14" s="202"/>
      <c r="N14" s="37"/>
      <c r="O14" s="39">
        <v>120</v>
      </c>
      <c r="P14" s="37">
        <v>120</v>
      </c>
      <c r="Q14" s="39">
        <v>1435</v>
      </c>
      <c r="R14" s="37">
        <v>1435</v>
      </c>
      <c r="S14" s="38">
        <f>SUM(S15:S17)</f>
        <v>86.06</v>
      </c>
      <c r="T14" s="37">
        <f>SUM(T15:T17)</f>
        <v>86.06</v>
      </c>
      <c r="U14" s="38">
        <f>SUM(U15:U17)</f>
        <v>153</v>
      </c>
      <c r="V14" s="262">
        <f>SUM(V15:V17)</f>
        <v>153</v>
      </c>
      <c r="W14" s="330">
        <v>500</v>
      </c>
      <c r="X14" s="37">
        <v>500</v>
      </c>
      <c r="Y14" s="330">
        <v>45</v>
      </c>
      <c r="Z14" s="37">
        <v>45</v>
      </c>
      <c r="AA14" s="39">
        <v>530</v>
      </c>
      <c r="AB14" s="39">
        <f>SUM(AB15:AB17)</f>
        <v>620</v>
      </c>
      <c r="AC14" s="40">
        <v>285</v>
      </c>
      <c r="AD14" s="41">
        <f>SUM(AD15:AD17)</f>
        <v>925</v>
      </c>
      <c r="AE14" s="39">
        <v>43</v>
      </c>
      <c r="AF14" s="37">
        <v>43</v>
      </c>
      <c r="AG14" s="330">
        <v>91</v>
      </c>
      <c r="AH14" s="37">
        <v>91</v>
      </c>
      <c r="AI14" s="39">
        <v>115</v>
      </c>
      <c r="AJ14" s="37">
        <v>115</v>
      </c>
      <c r="AK14" s="39">
        <v>256.5</v>
      </c>
      <c r="AL14" s="39">
        <f>SUM(AL15:AL17)</f>
        <v>256.5</v>
      </c>
      <c r="AM14" s="81">
        <f t="shared" ref="AM14:AM26" si="1">SUM(AK14+AI14+AG14+AE14+AC14+AA14+Y14+W14+U14+S14+Q14+O14+M14+K14+I14+G14+E14)</f>
        <v>4585.45</v>
      </c>
      <c r="AN14" s="82">
        <f t="shared" ref="AN14:AN27" si="2">SUM(AL14+AJ14+AH14+AF14+AD14+AB14+Z14+X14+V14+T14+R14+P14+N14+L14+J14+H14+F14)</f>
        <v>5460.4499999999989</v>
      </c>
      <c r="AO14" s="9"/>
      <c r="AP14" s="9"/>
      <c r="AQ14" s="312">
        <f>AN14-AM14</f>
        <v>874.99999999999909</v>
      </c>
      <c r="AR14" s="216"/>
      <c r="AS14" s="217"/>
      <c r="AT14" s="218"/>
      <c r="AU14" s="210"/>
      <c r="AV14" s="21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7" customFormat="1" ht="157.15" customHeight="1">
      <c r="A15" s="55" t="s">
        <v>43</v>
      </c>
      <c r="B15" s="278" t="s">
        <v>47</v>
      </c>
      <c r="C15" s="160" t="s">
        <v>48</v>
      </c>
      <c r="D15" s="191" t="s">
        <v>78</v>
      </c>
      <c r="E15" s="293">
        <v>376.24</v>
      </c>
      <c r="F15" s="294">
        <f>353.24+23</f>
        <v>376.24</v>
      </c>
      <c r="G15" s="293">
        <v>508.65</v>
      </c>
      <c r="H15" s="294">
        <v>508.65</v>
      </c>
      <c r="I15" s="100"/>
      <c r="J15" s="73"/>
      <c r="K15" s="352">
        <v>21</v>
      </c>
      <c r="L15" s="353">
        <f>21+145</f>
        <v>166</v>
      </c>
      <c r="M15" s="100"/>
      <c r="N15" s="73"/>
      <c r="O15" s="103">
        <v>60</v>
      </c>
      <c r="P15" s="73">
        <v>60</v>
      </c>
      <c r="Q15" s="318">
        <v>1220</v>
      </c>
      <c r="R15" s="319">
        <v>1220</v>
      </c>
      <c r="S15" s="324">
        <v>86.06</v>
      </c>
      <c r="T15" s="170">
        <v>86.06</v>
      </c>
      <c r="U15" s="258">
        <v>135</v>
      </c>
      <c r="V15" s="259">
        <v>135</v>
      </c>
      <c r="W15" s="334">
        <v>500</v>
      </c>
      <c r="X15" s="73">
        <v>500</v>
      </c>
      <c r="Y15" s="327">
        <v>45</v>
      </c>
      <c r="Z15" s="198">
        <v>45</v>
      </c>
      <c r="AA15" s="352">
        <v>530</v>
      </c>
      <c r="AB15" s="352">
        <f>530+90</f>
        <v>620</v>
      </c>
      <c r="AC15" s="343">
        <v>285</v>
      </c>
      <c r="AD15" s="344">
        <f>285+320</f>
        <v>605</v>
      </c>
      <c r="AE15" s="103">
        <v>43</v>
      </c>
      <c r="AF15" s="73">
        <v>43</v>
      </c>
      <c r="AG15" s="334">
        <v>25</v>
      </c>
      <c r="AH15" s="73">
        <v>25</v>
      </c>
      <c r="AI15" s="103"/>
      <c r="AJ15" s="73"/>
      <c r="AK15" s="334">
        <v>256.5</v>
      </c>
      <c r="AL15" s="103">
        <f>206.5+50</f>
        <v>256.5</v>
      </c>
      <c r="AM15" s="108">
        <f t="shared" si="1"/>
        <v>4091.45</v>
      </c>
      <c r="AN15" s="109">
        <f t="shared" si="2"/>
        <v>4646.45</v>
      </c>
      <c r="AO15" s="2"/>
      <c r="AP15" s="2"/>
      <c r="AQ15" s="313"/>
      <c r="AR15" s="220"/>
      <c r="AS15" s="217"/>
      <c r="AT15" s="215"/>
      <c r="AU15" s="214"/>
      <c r="AV15" s="217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8" customFormat="1" ht="79.900000000000006" customHeight="1">
      <c r="A16" s="51" t="s">
        <v>44</v>
      </c>
      <c r="B16" s="276" t="s">
        <v>86</v>
      </c>
      <c r="C16" s="161" t="s">
        <v>49</v>
      </c>
      <c r="D16" s="189" t="s">
        <v>71</v>
      </c>
      <c r="E16" s="135"/>
      <c r="F16" s="136"/>
      <c r="G16" s="248">
        <v>20</v>
      </c>
      <c r="H16" s="242">
        <v>20</v>
      </c>
      <c r="I16" s="101"/>
      <c r="J16" s="97"/>
      <c r="K16" s="96"/>
      <c r="L16" s="97"/>
      <c r="M16" s="101"/>
      <c r="N16" s="97"/>
      <c r="O16" s="96">
        <v>60</v>
      </c>
      <c r="P16" s="97">
        <v>60</v>
      </c>
      <c r="Q16" s="288">
        <v>215</v>
      </c>
      <c r="R16" s="289">
        <v>215</v>
      </c>
      <c r="S16" s="101">
        <v>0</v>
      </c>
      <c r="T16" s="97">
        <v>0</v>
      </c>
      <c r="U16" s="325">
        <v>18</v>
      </c>
      <c r="V16" s="326">
        <v>18</v>
      </c>
      <c r="W16" s="101"/>
      <c r="X16" s="97"/>
      <c r="Y16" s="101"/>
      <c r="Z16" s="97"/>
      <c r="AA16" s="96"/>
      <c r="AB16" s="96"/>
      <c r="AC16" s="341"/>
      <c r="AD16" s="342">
        <v>320</v>
      </c>
      <c r="AE16" s="96"/>
      <c r="AF16" s="97"/>
      <c r="AG16" s="101">
        <v>66</v>
      </c>
      <c r="AH16" s="97">
        <v>66</v>
      </c>
      <c r="AI16" s="96">
        <v>115</v>
      </c>
      <c r="AJ16" s="97">
        <v>115</v>
      </c>
      <c r="AK16" s="101">
        <v>0</v>
      </c>
      <c r="AL16" s="96">
        <v>0</v>
      </c>
      <c r="AM16" s="115">
        <f t="shared" si="1"/>
        <v>494</v>
      </c>
      <c r="AN16" s="116">
        <f t="shared" si="2"/>
        <v>814</v>
      </c>
      <c r="AQ16" s="313"/>
      <c r="AR16" s="220"/>
      <c r="AS16" s="213"/>
      <c r="AT16" s="215"/>
      <c r="AU16" s="214"/>
      <c r="AV16" s="213"/>
      <c r="IO16" s="1"/>
      <c r="IP16" s="1"/>
      <c r="IQ16" s="1"/>
      <c r="IR16" s="1"/>
      <c r="IS16" s="1"/>
      <c r="IT16" s="1"/>
    </row>
    <row r="17" spans="1:252" s="8" customFormat="1" ht="135" customHeight="1" thickBot="1">
      <c r="A17" s="52" t="s">
        <v>45</v>
      </c>
      <c r="B17" s="277" t="s">
        <v>80</v>
      </c>
      <c r="C17" s="162"/>
      <c r="D17" s="190"/>
      <c r="E17" s="248"/>
      <c r="F17" s="242"/>
      <c r="G17" s="248"/>
      <c r="H17" s="242"/>
      <c r="I17" s="250"/>
      <c r="J17" s="126"/>
      <c r="K17" s="134"/>
      <c r="L17" s="126"/>
      <c r="M17" s="134"/>
      <c r="N17" s="126"/>
      <c r="O17" s="134"/>
      <c r="P17" s="126"/>
      <c r="Q17" s="174"/>
      <c r="R17" s="126"/>
      <c r="S17" s="168"/>
      <c r="T17" s="126"/>
      <c r="U17" s="134"/>
      <c r="V17" s="261"/>
      <c r="W17" s="255"/>
      <c r="X17" s="169"/>
      <c r="Y17" s="171"/>
      <c r="Z17" s="172"/>
      <c r="AA17" s="171"/>
      <c r="AB17" s="169"/>
      <c r="AC17" s="328"/>
      <c r="AD17" s="329"/>
      <c r="AE17" s="172"/>
      <c r="AF17" s="169"/>
      <c r="AG17" s="171"/>
      <c r="AH17" s="169"/>
      <c r="AI17" s="171"/>
      <c r="AJ17" s="169"/>
      <c r="AK17" s="171"/>
      <c r="AL17" s="172"/>
      <c r="AM17" s="80">
        <f t="shared" si="1"/>
        <v>0</v>
      </c>
      <c r="AN17" s="94">
        <f t="shared" si="2"/>
        <v>0</v>
      </c>
      <c r="AQ17" s="311"/>
      <c r="AR17" s="213"/>
      <c r="AS17" s="213"/>
      <c r="AT17" s="215"/>
      <c r="AU17" s="214"/>
      <c r="AV17" s="213"/>
      <c r="IM17" s="1"/>
      <c r="IN17" s="1"/>
      <c r="IO17" s="1"/>
      <c r="IP17" s="1"/>
      <c r="IQ17" s="1"/>
      <c r="IR17" s="1"/>
    </row>
    <row r="18" spans="1:252" s="8" customFormat="1" ht="79.900000000000006" customHeight="1" thickBot="1">
      <c r="A18" s="53" t="s">
        <v>50</v>
      </c>
      <c r="B18" s="54" t="s">
        <v>51</v>
      </c>
      <c r="C18" s="48"/>
      <c r="D18" s="72"/>
      <c r="E18" s="40"/>
      <c r="F18" s="41"/>
      <c r="G18" s="40"/>
      <c r="H18" s="41"/>
      <c r="I18" s="202"/>
      <c r="J18" s="37"/>
      <c r="K18" s="39"/>
      <c r="L18" s="37"/>
      <c r="M18" s="202"/>
      <c r="N18" s="37"/>
      <c r="O18" s="39"/>
      <c r="P18" s="37"/>
      <c r="Q18" s="39"/>
      <c r="R18" s="37"/>
      <c r="S18" s="38"/>
      <c r="T18" s="37"/>
      <c r="U18" s="38"/>
      <c r="V18" s="262"/>
      <c r="W18" s="330"/>
      <c r="X18" s="37"/>
      <c r="Y18" s="330"/>
      <c r="Z18" s="37"/>
      <c r="AA18" s="39"/>
      <c r="AB18" s="39"/>
      <c r="AC18" s="40"/>
      <c r="AD18" s="41"/>
      <c r="AE18" s="39"/>
      <c r="AF18" s="37"/>
      <c r="AG18" s="330"/>
      <c r="AH18" s="37"/>
      <c r="AI18" s="39"/>
      <c r="AJ18" s="37"/>
      <c r="AK18" s="330"/>
      <c r="AL18" s="39"/>
      <c r="AM18" s="81">
        <f>SUM(AK18+AI18+AG18+AE18+AC18+AA18+Y18+W18+U18+S18+Q18+O18+M18+K18+I18+G18+E18)</f>
        <v>0</v>
      </c>
      <c r="AN18" s="82">
        <f>SUM(AL18+AJ18+AH18+AF18+AD18+AB18+Z18+X18+V18+T18+R18+P18+N18+L18+J18+H18+F18)</f>
        <v>0</v>
      </c>
      <c r="AQ18" s="312">
        <f>AN18-AM18</f>
        <v>0</v>
      </c>
      <c r="AR18" s="216"/>
      <c r="AS18" s="213"/>
      <c r="AT18" s="218"/>
      <c r="AU18" s="210"/>
      <c r="AV18" s="219"/>
    </row>
    <row r="19" spans="1:252" s="7" customFormat="1" ht="79.900000000000006" customHeight="1" thickBot="1">
      <c r="A19" s="50" t="s">
        <v>43</v>
      </c>
      <c r="B19" s="275" t="s">
        <v>52</v>
      </c>
      <c r="C19" s="233">
        <v>741</v>
      </c>
      <c r="D19" s="192" t="s">
        <v>53</v>
      </c>
      <c r="E19" s="247"/>
      <c r="F19" s="241"/>
      <c r="G19" s="247"/>
      <c r="H19" s="241"/>
      <c r="I19" s="100"/>
      <c r="J19" s="73"/>
      <c r="K19" s="103"/>
      <c r="L19" s="73"/>
      <c r="M19" s="283"/>
      <c r="N19" s="166"/>
      <c r="O19" s="103"/>
      <c r="P19" s="73"/>
      <c r="Q19" s="103"/>
      <c r="R19" s="73"/>
      <c r="S19" s="201"/>
      <c r="T19" s="73"/>
      <c r="U19" s="258"/>
      <c r="V19" s="259"/>
      <c r="W19" s="334"/>
      <c r="X19" s="73"/>
      <c r="Y19" s="334"/>
      <c r="Z19" s="73"/>
      <c r="AA19" s="103"/>
      <c r="AB19" s="103"/>
      <c r="AC19" s="197"/>
      <c r="AD19" s="198"/>
      <c r="AE19" s="103"/>
      <c r="AF19" s="73"/>
      <c r="AG19" s="334"/>
      <c r="AH19" s="73"/>
      <c r="AI19" s="103"/>
      <c r="AJ19" s="73"/>
      <c r="AK19" s="334"/>
      <c r="AL19" s="103"/>
      <c r="AM19" s="108">
        <f>SUM(AK19+AI19+AG19+AE19+AC19+AA19+Y19+W19+U19+S19+Q19+O19+M19+K19+I19+G19+E19)</f>
        <v>0</v>
      </c>
      <c r="AN19" s="109">
        <f t="shared" si="2"/>
        <v>0</v>
      </c>
      <c r="AQ19" s="313"/>
      <c r="AR19" s="220"/>
      <c r="AS19" s="213"/>
      <c r="AT19" s="215"/>
      <c r="AU19" s="214"/>
      <c r="AV19" s="213"/>
    </row>
    <row r="20" spans="1:252" s="8" customFormat="1" ht="79.900000000000006" customHeight="1" thickBot="1">
      <c r="A20" s="56" t="s">
        <v>55</v>
      </c>
      <c r="B20" s="57" t="s">
        <v>56</v>
      </c>
      <c r="C20" s="42">
        <v>491</v>
      </c>
      <c r="D20" s="156"/>
      <c r="E20" s="46">
        <f>SUM(E21:E24)</f>
        <v>27496.13</v>
      </c>
      <c r="F20" s="47">
        <f>SUM(F21:F24)</f>
        <v>28087.760000000002</v>
      </c>
      <c r="G20" s="46">
        <v>3373</v>
      </c>
      <c r="H20" s="47">
        <v>3373</v>
      </c>
      <c r="I20" s="44">
        <f>SUM(I21:I24)</f>
        <v>6840</v>
      </c>
      <c r="J20" s="43">
        <f>SUM(J21:J24)</f>
        <v>6840</v>
      </c>
      <c r="K20" s="45">
        <v>1017</v>
      </c>
      <c r="L20" s="43">
        <v>1017</v>
      </c>
      <c r="M20" s="44">
        <f t="shared" ref="M20:T20" si="3">SUM(M21:M24)</f>
        <v>1976</v>
      </c>
      <c r="N20" s="43">
        <f t="shared" si="3"/>
        <v>1976</v>
      </c>
      <c r="O20" s="45">
        <f t="shared" si="3"/>
        <v>281</v>
      </c>
      <c r="P20" s="43">
        <f t="shared" si="3"/>
        <v>281</v>
      </c>
      <c r="Q20" s="45">
        <f t="shared" si="3"/>
        <v>3968</v>
      </c>
      <c r="R20" s="43">
        <f t="shared" si="3"/>
        <v>3968</v>
      </c>
      <c r="S20" s="331">
        <f t="shared" si="3"/>
        <v>1193.5</v>
      </c>
      <c r="T20" s="43">
        <f t="shared" si="3"/>
        <v>1193.5</v>
      </c>
      <c r="U20" s="331">
        <v>845.5</v>
      </c>
      <c r="V20" s="263">
        <v>845.5</v>
      </c>
      <c r="W20" s="44">
        <v>710</v>
      </c>
      <c r="X20" s="43">
        <v>710</v>
      </c>
      <c r="Y20" s="44">
        <f>SUM(Y21:Y24)</f>
        <v>1007</v>
      </c>
      <c r="Z20" s="43">
        <f>SUM(Z21:Z24)</f>
        <v>1007</v>
      </c>
      <c r="AA20" s="45">
        <v>600</v>
      </c>
      <c r="AB20" s="45">
        <v>600</v>
      </c>
      <c r="AC20" s="46">
        <f t="shared" ref="AC20:AH20" si="4">SUM(AC21:AC24)</f>
        <v>3269</v>
      </c>
      <c r="AD20" s="47">
        <f t="shared" si="4"/>
        <v>3269</v>
      </c>
      <c r="AE20" s="45">
        <f t="shared" si="4"/>
        <v>229</v>
      </c>
      <c r="AF20" s="43">
        <f>SUM(AF21:AF24)</f>
        <v>359</v>
      </c>
      <c r="AG20" s="44">
        <f t="shared" si="4"/>
        <v>1144</v>
      </c>
      <c r="AH20" s="43">
        <f t="shared" si="4"/>
        <v>1144</v>
      </c>
      <c r="AI20" s="45">
        <v>810</v>
      </c>
      <c r="AJ20" s="43">
        <v>810</v>
      </c>
      <c r="AK20" s="45">
        <v>2499.16</v>
      </c>
      <c r="AL20" s="45">
        <f>SUM(AL21:AL24)</f>
        <v>2599.16</v>
      </c>
      <c r="AM20" s="83">
        <f t="shared" si="1"/>
        <v>57258.29</v>
      </c>
      <c r="AN20" s="84">
        <f>SUM(AL20+AJ20+AH20+AF20+AD20+AB20+Z20+X20+V20+T20+R20+P20+N20+L20+J20+H20+F20)</f>
        <v>58079.92</v>
      </c>
      <c r="AQ20" s="312">
        <f>AN20-AM20</f>
        <v>821.62999999999738</v>
      </c>
      <c r="AR20" s="216"/>
      <c r="AS20" s="213"/>
      <c r="AT20" s="215"/>
      <c r="AU20" s="221"/>
      <c r="AV20" s="219"/>
      <c r="AY20" s="132"/>
    </row>
    <row r="21" spans="1:252" ht="79.900000000000006" customHeight="1">
      <c r="A21" s="58" t="s">
        <v>43</v>
      </c>
      <c r="B21" s="279" t="s">
        <v>57</v>
      </c>
      <c r="C21" s="59"/>
      <c r="D21" s="193" t="s">
        <v>77</v>
      </c>
      <c r="E21" s="303">
        <v>3852.33</v>
      </c>
      <c r="F21" s="304">
        <v>3852.33</v>
      </c>
      <c r="G21" s="199">
        <v>667</v>
      </c>
      <c r="H21" s="200">
        <v>667</v>
      </c>
      <c r="I21" s="102">
        <v>6500</v>
      </c>
      <c r="J21" s="70">
        <v>6500</v>
      </c>
      <c r="K21" s="98"/>
      <c r="L21" s="70"/>
      <c r="M21" s="102">
        <v>87</v>
      </c>
      <c r="N21" s="70">
        <v>87</v>
      </c>
      <c r="O21" s="98">
        <v>60</v>
      </c>
      <c r="P21" s="70">
        <v>60</v>
      </c>
      <c r="Q21" s="284"/>
      <c r="R21" s="285"/>
      <c r="S21" s="102">
        <v>500</v>
      </c>
      <c r="T21" s="70">
        <v>500</v>
      </c>
      <c r="U21" s="286"/>
      <c r="V21" s="287"/>
      <c r="W21" s="102">
        <v>300</v>
      </c>
      <c r="X21" s="70">
        <v>300</v>
      </c>
      <c r="Y21" s="102"/>
      <c r="Z21" s="70"/>
      <c r="AA21" s="98">
        <v>600</v>
      </c>
      <c r="AB21" s="98">
        <v>600</v>
      </c>
      <c r="AC21" s="199">
        <v>2010</v>
      </c>
      <c r="AD21" s="200">
        <v>2010</v>
      </c>
      <c r="AE21" s="320">
        <v>185</v>
      </c>
      <c r="AF21" s="321">
        <v>185</v>
      </c>
      <c r="AG21" s="102">
        <v>247</v>
      </c>
      <c r="AH21" s="70">
        <v>247</v>
      </c>
      <c r="AI21" s="98">
        <v>500</v>
      </c>
      <c r="AJ21" s="70">
        <v>500</v>
      </c>
      <c r="AK21" s="102"/>
      <c r="AL21" s="98"/>
      <c r="AM21" s="119">
        <f>SUM(AK21+AI21+AG21+AE21+AC21+AA21+Y21+W21+U21+S21+Q21+O21+M21+K21+I21+G21+E21)</f>
        <v>15508.33</v>
      </c>
      <c r="AN21" s="120">
        <f t="shared" ref="AN21:AN26" si="5">SUM(AL21+AJ21+AH21+AF21+AD21+AB21+Z21+X21+V21+T21+R21+P21+N21+L21+J21+H21+F21)</f>
        <v>15508.33</v>
      </c>
      <c r="AQ21" s="313"/>
      <c r="AR21" s="220"/>
      <c r="AS21" s="217"/>
      <c r="AT21" s="222"/>
      <c r="AU21" s="214"/>
      <c r="AV21" s="217"/>
      <c r="AY21" s="129"/>
    </row>
    <row r="22" spans="1:252" s="10" customFormat="1" ht="79.900000000000006" customHeight="1">
      <c r="A22" s="60" t="s">
        <v>44</v>
      </c>
      <c r="B22" s="280" t="s">
        <v>87</v>
      </c>
      <c r="C22" s="61"/>
      <c r="D22" s="194" t="s">
        <v>58</v>
      </c>
      <c r="E22" s="337">
        <v>7688.8</v>
      </c>
      <c r="F22" s="338">
        <f>7688.8+591.63</f>
        <v>8280.43</v>
      </c>
      <c r="G22" s="118">
        <v>2406</v>
      </c>
      <c r="H22" s="173">
        <v>2406</v>
      </c>
      <c r="I22" s="105">
        <v>340</v>
      </c>
      <c r="J22" s="71">
        <v>340</v>
      </c>
      <c r="K22" s="104">
        <v>1017</v>
      </c>
      <c r="L22" s="71">
        <v>1017</v>
      </c>
      <c r="M22" s="105">
        <v>1739</v>
      </c>
      <c r="N22" s="71">
        <v>1739</v>
      </c>
      <c r="O22" s="104">
        <v>221</v>
      </c>
      <c r="P22" s="71">
        <v>221</v>
      </c>
      <c r="Q22" s="104">
        <v>3068</v>
      </c>
      <c r="R22" s="71">
        <v>3068</v>
      </c>
      <c r="S22" s="333">
        <v>693.5</v>
      </c>
      <c r="T22" s="71">
        <v>693.5</v>
      </c>
      <c r="U22" s="264">
        <v>845.5</v>
      </c>
      <c r="V22" s="265">
        <v>845.5</v>
      </c>
      <c r="W22" s="333">
        <v>410</v>
      </c>
      <c r="X22" s="71">
        <v>410</v>
      </c>
      <c r="Y22" s="333">
        <v>955</v>
      </c>
      <c r="Z22" s="71">
        <v>955</v>
      </c>
      <c r="AA22" s="104"/>
      <c r="AB22" s="104"/>
      <c r="AC22" s="118">
        <v>629</v>
      </c>
      <c r="AD22" s="173">
        <v>629</v>
      </c>
      <c r="AE22" s="104">
        <v>44</v>
      </c>
      <c r="AF22" s="71">
        <v>44</v>
      </c>
      <c r="AG22" s="299">
        <v>897</v>
      </c>
      <c r="AH22" s="300">
        <v>897</v>
      </c>
      <c r="AI22" s="104">
        <v>0</v>
      </c>
      <c r="AJ22" s="71">
        <v>0</v>
      </c>
      <c r="AK22" s="333">
        <v>574</v>
      </c>
      <c r="AL22" s="104">
        <v>574</v>
      </c>
      <c r="AM22" s="121">
        <f>SUM(AK22+AI22+AG22+AE22+AC22+AA22+Y22+W22+U22+S22+Q22+O22+M22+K22+I22+G22+E22)</f>
        <v>21527.8</v>
      </c>
      <c r="AN22" s="117">
        <f t="shared" si="5"/>
        <v>22119.43</v>
      </c>
      <c r="AQ22" s="314"/>
      <c r="AR22" s="224"/>
      <c r="AS22" s="225"/>
      <c r="AT22" s="215"/>
      <c r="AU22" s="223"/>
      <c r="AV22" s="225"/>
      <c r="AY22" s="130"/>
    </row>
    <row r="23" spans="1:252" ht="79.900000000000006" customHeight="1">
      <c r="A23" s="60" t="s">
        <v>45</v>
      </c>
      <c r="B23" s="280" t="s">
        <v>59</v>
      </c>
      <c r="C23" s="61"/>
      <c r="D23" s="194" t="s">
        <v>60</v>
      </c>
      <c r="E23" s="118">
        <v>15955</v>
      </c>
      <c r="F23" s="173">
        <v>15955</v>
      </c>
      <c r="G23" s="118">
        <v>300</v>
      </c>
      <c r="H23" s="173">
        <v>300</v>
      </c>
      <c r="I23" s="105"/>
      <c r="J23" s="71"/>
      <c r="K23" s="104"/>
      <c r="L23" s="71"/>
      <c r="M23" s="105">
        <v>150</v>
      </c>
      <c r="N23" s="104">
        <v>150</v>
      </c>
      <c r="O23" s="118"/>
      <c r="P23" s="173"/>
      <c r="Q23" s="104">
        <v>900</v>
      </c>
      <c r="R23" s="71">
        <v>900</v>
      </c>
      <c r="S23" s="203"/>
      <c r="T23" s="71"/>
      <c r="U23" s="264"/>
      <c r="V23" s="265"/>
      <c r="W23" s="333"/>
      <c r="X23" s="71"/>
      <c r="Y23" s="333">
        <v>52</v>
      </c>
      <c r="Z23" s="71">
        <v>52</v>
      </c>
      <c r="AA23" s="295"/>
      <c r="AB23" s="295"/>
      <c r="AC23" s="118">
        <v>630</v>
      </c>
      <c r="AD23" s="173">
        <v>630</v>
      </c>
      <c r="AE23" s="345"/>
      <c r="AF23" s="346">
        <v>130</v>
      </c>
      <c r="AG23" s="333"/>
      <c r="AH23" s="71"/>
      <c r="AI23" s="104">
        <v>310</v>
      </c>
      <c r="AJ23" s="71">
        <v>310</v>
      </c>
      <c r="AK23" s="347">
        <v>1925.16</v>
      </c>
      <c r="AL23" s="345">
        <f>1925.16+100</f>
        <v>2025.16</v>
      </c>
      <c r="AM23" s="253">
        <f>SUM(E23+G23+I23+K23+M23+O23+Q23+S23+U23+W23+Y23+AA23+AC23+AE23+AG23+AI23+AK23)</f>
        <v>20222.16</v>
      </c>
      <c r="AN23" s="117">
        <f t="shared" si="5"/>
        <v>20452.16</v>
      </c>
      <c r="AQ23" s="313"/>
      <c r="AR23" s="220"/>
      <c r="AS23" s="217"/>
      <c r="AT23" s="215"/>
      <c r="AU23" s="214"/>
      <c r="AV23" s="217"/>
      <c r="AY23" s="131"/>
    </row>
    <row r="24" spans="1:252" ht="79.900000000000006" customHeight="1" thickBot="1">
      <c r="A24" s="62" t="s">
        <v>84</v>
      </c>
      <c r="B24" s="281" t="s">
        <v>67</v>
      </c>
      <c r="C24" s="63"/>
      <c r="D24" s="195"/>
      <c r="E24" s="118"/>
      <c r="F24" s="173"/>
      <c r="G24" s="118"/>
      <c r="H24" s="173"/>
      <c r="I24" s="230"/>
      <c r="J24" s="123"/>
      <c r="K24" s="127"/>
      <c r="L24" s="123"/>
      <c r="M24" s="127"/>
      <c r="N24" s="104"/>
      <c r="O24" s="185"/>
      <c r="P24" s="184"/>
      <c r="Q24" s="204"/>
      <c r="R24" s="123"/>
      <c r="S24" s="183"/>
      <c r="T24" s="123"/>
      <c r="U24" s="127"/>
      <c r="V24" s="266"/>
      <c r="W24" s="256"/>
      <c r="X24" s="178"/>
      <c r="Y24" s="179"/>
      <c r="Z24" s="178"/>
      <c r="AA24" s="177"/>
      <c r="AB24" s="178"/>
      <c r="AC24" s="177"/>
      <c r="AD24" s="178"/>
      <c r="AE24" s="176"/>
      <c r="AF24" s="178"/>
      <c r="AG24" s="177"/>
      <c r="AH24" s="178"/>
      <c r="AI24" s="177"/>
      <c r="AJ24" s="178"/>
      <c r="AK24" s="177"/>
      <c r="AL24" s="176"/>
      <c r="AM24" s="106">
        <f>SUM(AK24+AI24+AG24+AE24+AC24+AA24+Y24+W24+U24+S24+Q24+O24+M24+K24+I24+G24+E24)</f>
        <v>0</v>
      </c>
      <c r="AN24" s="107">
        <f t="shared" si="5"/>
        <v>0</v>
      </c>
      <c r="AP24" s="163"/>
      <c r="AQ24" s="315"/>
      <c r="AR24" s="217"/>
      <c r="AS24" s="217"/>
      <c r="AT24" s="215"/>
      <c r="AU24" s="214"/>
      <c r="AV24" s="217"/>
      <c r="AY24" s="110"/>
    </row>
    <row r="25" spans="1:252" ht="79.900000000000006" customHeight="1" thickBot="1">
      <c r="A25" s="56" t="s">
        <v>61</v>
      </c>
      <c r="B25" s="57" t="s">
        <v>82</v>
      </c>
      <c r="C25" s="64"/>
      <c r="D25" s="156"/>
      <c r="E25" s="46">
        <f>SUM(E26:E27)</f>
        <v>31762.07</v>
      </c>
      <c r="F25" s="47">
        <f>SUM(F26:F27)</f>
        <v>33662.07</v>
      </c>
      <c r="G25" s="46">
        <v>236</v>
      </c>
      <c r="H25" s="47">
        <f>SUM(H26:H27)</f>
        <v>516</v>
      </c>
      <c r="I25" s="44">
        <v>975</v>
      </c>
      <c r="J25" s="43">
        <v>975</v>
      </c>
      <c r="K25" s="45">
        <v>84.5</v>
      </c>
      <c r="L25" s="43">
        <v>84.5</v>
      </c>
      <c r="M25" s="44"/>
      <c r="N25" s="43"/>
      <c r="O25" s="45">
        <v>320</v>
      </c>
      <c r="P25" s="43">
        <v>320</v>
      </c>
      <c r="Q25" s="45">
        <v>250</v>
      </c>
      <c r="R25" s="43">
        <v>250</v>
      </c>
      <c r="S25" s="331">
        <v>20</v>
      </c>
      <c r="T25" s="43">
        <v>20</v>
      </c>
      <c r="U25" s="331">
        <v>656.6</v>
      </c>
      <c r="V25" s="263">
        <v>656.6</v>
      </c>
      <c r="W25" s="44">
        <v>20</v>
      </c>
      <c r="X25" s="43">
        <v>20</v>
      </c>
      <c r="Y25" s="44">
        <v>270</v>
      </c>
      <c r="Z25" s="43">
        <v>270</v>
      </c>
      <c r="AA25" s="45">
        <v>320</v>
      </c>
      <c r="AB25" s="45">
        <v>320</v>
      </c>
      <c r="AC25" s="46">
        <v>205</v>
      </c>
      <c r="AD25" s="47">
        <v>205</v>
      </c>
      <c r="AE25" s="45">
        <v>20</v>
      </c>
      <c r="AF25" s="43">
        <v>20</v>
      </c>
      <c r="AG25" s="44">
        <v>20</v>
      </c>
      <c r="AH25" s="43">
        <v>20</v>
      </c>
      <c r="AI25" s="45">
        <v>85</v>
      </c>
      <c r="AJ25" s="43">
        <v>85</v>
      </c>
      <c r="AK25" s="44">
        <v>20</v>
      </c>
      <c r="AL25" s="45">
        <v>20</v>
      </c>
      <c r="AM25" s="83">
        <f t="shared" si="1"/>
        <v>35264.17</v>
      </c>
      <c r="AN25" s="84">
        <f>SUM(AL25+AJ25+AH25+AF25+AD25+AB25+Z25+X25+V25+T25+R25+P25+N25+L25+J25+H25+F25)</f>
        <v>37444.17</v>
      </c>
      <c r="AQ25" s="312">
        <f>AN25-AM25</f>
        <v>2180</v>
      </c>
      <c r="AR25" s="216"/>
      <c r="AS25" s="217"/>
      <c r="AT25" s="218"/>
      <c r="AU25" s="210"/>
      <c r="AV25" s="219"/>
    </row>
    <row r="26" spans="1:252" ht="79.900000000000006" customHeight="1">
      <c r="A26" s="58" t="s">
        <v>43</v>
      </c>
      <c r="B26" s="279" t="s">
        <v>81</v>
      </c>
      <c r="C26" s="65"/>
      <c r="D26" s="193" t="s">
        <v>76</v>
      </c>
      <c r="E26" s="339">
        <v>31762.07</v>
      </c>
      <c r="F26" s="340">
        <f>31762.07+1700+200</f>
        <v>33662.07</v>
      </c>
      <c r="G26" s="348">
        <v>236</v>
      </c>
      <c r="H26" s="349">
        <f>236+280</f>
        <v>516</v>
      </c>
      <c r="I26" s="102">
        <v>975</v>
      </c>
      <c r="J26" s="70">
        <v>975</v>
      </c>
      <c r="K26" s="98">
        <v>84.5</v>
      </c>
      <c r="L26" s="70">
        <v>84.5</v>
      </c>
      <c r="M26" s="102"/>
      <c r="N26" s="70"/>
      <c r="O26" s="98">
        <v>320</v>
      </c>
      <c r="P26" s="70">
        <v>320</v>
      </c>
      <c r="Q26" s="98">
        <v>250</v>
      </c>
      <c r="R26" s="70">
        <v>250</v>
      </c>
      <c r="S26" s="180">
        <v>20</v>
      </c>
      <c r="T26" s="298">
        <v>20</v>
      </c>
      <c r="U26" s="286">
        <v>656.6</v>
      </c>
      <c r="V26" s="287">
        <v>656.6</v>
      </c>
      <c r="W26" s="322">
        <v>20</v>
      </c>
      <c r="X26" s="323">
        <v>20</v>
      </c>
      <c r="Y26" s="102">
        <v>270</v>
      </c>
      <c r="Z26" s="70">
        <v>270</v>
      </c>
      <c r="AA26" s="98">
        <v>320</v>
      </c>
      <c r="AB26" s="98">
        <v>320</v>
      </c>
      <c r="AC26" s="296">
        <v>205</v>
      </c>
      <c r="AD26" s="297">
        <v>205</v>
      </c>
      <c r="AE26" s="98">
        <v>20</v>
      </c>
      <c r="AF26" s="70">
        <v>20</v>
      </c>
      <c r="AG26" s="102">
        <v>20</v>
      </c>
      <c r="AH26" s="70">
        <v>20</v>
      </c>
      <c r="AI26" s="98">
        <v>85</v>
      </c>
      <c r="AJ26" s="70">
        <v>85</v>
      </c>
      <c r="AK26" s="102">
        <v>20</v>
      </c>
      <c r="AL26" s="98">
        <v>20</v>
      </c>
      <c r="AM26" s="119">
        <f t="shared" si="1"/>
        <v>35264.17</v>
      </c>
      <c r="AN26" s="120">
        <f t="shared" si="5"/>
        <v>37444.17</v>
      </c>
      <c r="AQ26" s="313"/>
      <c r="AR26" s="220"/>
      <c r="AS26" s="217"/>
      <c r="AT26" s="215"/>
      <c r="AU26" s="214"/>
      <c r="AV26" s="217"/>
    </row>
    <row r="27" spans="1:252" ht="79.900000000000006" customHeight="1" thickBot="1">
      <c r="A27" s="60" t="s">
        <v>44</v>
      </c>
      <c r="B27" s="282" t="s">
        <v>69</v>
      </c>
      <c r="C27" s="66"/>
      <c r="D27" s="196"/>
      <c r="E27" s="118"/>
      <c r="F27" s="173"/>
      <c r="G27" s="118"/>
      <c r="H27" s="173"/>
      <c r="I27" s="102"/>
      <c r="J27" s="123"/>
      <c r="K27" s="104"/>
      <c r="L27" s="71"/>
      <c r="M27" s="105"/>
      <c r="N27" s="71"/>
      <c r="O27" s="104"/>
      <c r="P27" s="71"/>
      <c r="Q27" s="204"/>
      <c r="R27" s="123"/>
      <c r="S27" s="203"/>
      <c r="T27" s="71"/>
      <c r="U27" s="264"/>
      <c r="V27" s="265"/>
      <c r="W27" s="333"/>
      <c r="X27" s="71"/>
      <c r="Y27" s="333"/>
      <c r="Z27" s="71"/>
      <c r="AA27" s="104"/>
      <c r="AB27" s="104"/>
      <c r="AC27" s="118"/>
      <c r="AD27" s="173"/>
      <c r="AE27" s="104"/>
      <c r="AF27" s="123"/>
      <c r="AG27" s="333"/>
      <c r="AH27" s="71"/>
      <c r="AI27" s="104"/>
      <c r="AJ27" s="71"/>
      <c r="AK27" s="333"/>
      <c r="AL27" s="104"/>
      <c r="AM27" s="85">
        <f>SUM(AK27+AI27+AG27+AE27+AC27+AA27+Y27+W27+U27+S27+Q27+O27+M27+K27+I27+G27+E27)</f>
        <v>0</v>
      </c>
      <c r="AN27" s="86">
        <f t="shared" si="2"/>
        <v>0</v>
      </c>
      <c r="AQ27" s="313"/>
      <c r="AR27" s="220"/>
      <c r="AS27" s="217"/>
      <c r="AT27" s="215"/>
      <c r="AU27" s="214"/>
      <c r="AV27" s="217"/>
    </row>
    <row r="28" spans="1:252" s="49" customFormat="1" ht="79.900000000000006" customHeight="1" thickBot="1">
      <c r="A28" s="395" t="s">
        <v>65</v>
      </c>
      <c r="B28" s="396"/>
      <c r="C28" s="396"/>
      <c r="D28" s="397"/>
      <c r="E28" s="15">
        <f t="shared" ref="E28:X28" si="6">SUM(E10+E14+E18)</f>
        <v>376.24</v>
      </c>
      <c r="F28" s="243">
        <f>SUM(F10+F14+F18)</f>
        <v>376.24</v>
      </c>
      <c r="G28" s="15">
        <f t="shared" si="6"/>
        <v>727.65</v>
      </c>
      <c r="H28" s="243">
        <f t="shared" si="6"/>
        <v>1357.65</v>
      </c>
      <c r="I28" s="32">
        <f t="shared" si="6"/>
        <v>60</v>
      </c>
      <c r="J28" s="16">
        <f t="shared" si="6"/>
        <v>60</v>
      </c>
      <c r="K28" s="31">
        <f>SUM(K10+K14+K18)</f>
        <v>171</v>
      </c>
      <c r="L28" s="16">
        <f t="shared" si="6"/>
        <v>403</v>
      </c>
      <c r="M28" s="32">
        <f t="shared" si="6"/>
        <v>200</v>
      </c>
      <c r="N28" s="16">
        <f t="shared" si="6"/>
        <v>200</v>
      </c>
      <c r="O28" s="31">
        <f t="shared" si="6"/>
        <v>270</v>
      </c>
      <c r="P28" s="16">
        <f t="shared" si="6"/>
        <v>270</v>
      </c>
      <c r="Q28" s="31">
        <f t="shared" si="6"/>
        <v>3168</v>
      </c>
      <c r="R28" s="16">
        <f t="shared" si="6"/>
        <v>3168</v>
      </c>
      <c r="S28" s="31">
        <f t="shared" si="6"/>
        <v>171.71</v>
      </c>
      <c r="T28" s="16">
        <f t="shared" si="6"/>
        <v>171.71</v>
      </c>
      <c r="U28" s="15">
        <f t="shared" si="6"/>
        <v>153</v>
      </c>
      <c r="V28" s="267">
        <f t="shared" si="6"/>
        <v>153</v>
      </c>
      <c r="W28" s="32">
        <f t="shared" si="6"/>
        <v>2980</v>
      </c>
      <c r="X28" s="16">
        <f t="shared" si="6"/>
        <v>2980</v>
      </c>
      <c r="Y28" s="31">
        <f t="shared" ref="Y28" si="7">SUM(Y10+Y14+Y18)</f>
        <v>45</v>
      </c>
      <c r="Z28" s="16">
        <f t="shared" ref="Z28:AL28" si="8">SUM(Z10+Z14+Z18)</f>
        <v>45</v>
      </c>
      <c r="AA28" s="17">
        <f>SUM(AA10+AA14+AA18)</f>
        <v>1697</v>
      </c>
      <c r="AB28" s="18">
        <f>SUM(AB10+AB14+AB18)</f>
        <v>1787</v>
      </c>
      <c r="AC28" s="15">
        <f t="shared" si="8"/>
        <v>1140</v>
      </c>
      <c r="AD28" s="16">
        <f t="shared" si="8"/>
        <v>2300</v>
      </c>
      <c r="AE28" s="31">
        <f t="shared" si="8"/>
        <v>2543</v>
      </c>
      <c r="AF28" s="16">
        <f>SUM(AF10+AF14+AF18)</f>
        <v>2543</v>
      </c>
      <c r="AG28" s="31">
        <f t="shared" si="8"/>
        <v>401</v>
      </c>
      <c r="AH28" s="16">
        <f t="shared" si="8"/>
        <v>401</v>
      </c>
      <c r="AI28" s="32">
        <f t="shared" si="8"/>
        <v>130</v>
      </c>
      <c r="AJ28" s="16">
        <f>SUM(AJ10+AJ14+AJ18)</f>
        <v>130</v>
      </c>
      <c r="AK28" s="31">
        <f t="shared" si="8"/>
        <v>356.5</v>
      </c>
      <c r="AL28" s="18">
        <f t="shared" si="8"/>
        <v>356.5</v>
      </c>
      <c r="AM28" s="87">
        <f>SUM(E28+G28+I28+K28+M28+O28+Q28+S28+U28+W28+Y28+AA28+AC28+AE28+AG28+AI28+AK28)</f>
        <v>14590.099999999999</v>
      </c>
      <c r="AN28" s="88">
        <f>SUM(F28++H28+J28+L28+N28+P28+R28+T28+V28+X28+Z28+AB28+AD28+AF28+AH28+AJ28+AL28)</f>
        <v>16702.099999999999</v>
      </c>
      <c r="AQ28" s="312"/>
      <c r="AR28" s="216"/>
      <c r="AS28" s="226"/>
      <c r="AT28" s="227"/>
      <c r="AU28" s="215"/>
      <c r="AV28" s="228"/>
    </row>
    <row r="29" spans="1:252" s="49" customFormat="1" ht="79.900000000000006" customHeight="1" thickBot="1">
      <c r="A29" s="384" t="s">
        <v>66</v>
      </c>
      <c r="B29" s="385"/>
      <c r="C29" s="385"/>
      <c r="D29" s="386"/>
      <c r="E29" s="249">
        <f t="shared" ref="E29:X29" si="9">SUM(E20+E25)</f>
        <v>59258.2</v>
      </c>
      <c r="F29" s="244">
        <f t="shared" si="9"/>
        <v>61749.83</v>
      </c>
      <c r="G29" s="19">
        <f t="shared" si="9"/>
        <v>3609</v>
      </c>
      <c r="H29" s="244">
        <f t="shared" si="9"/>
        <v>3889</v>
      </c>
      <c r="I29" s="33">
        <f t="shared" si="9"/>
        <v>7815</v>
      </c>
      <c r="J29" s="20">
        <f>SUM(J20+J25)</f>
        <v>7815</v>
      </c>
      <c r="K29" s="34">
        <f t="shared" si="9"/>
        <v>1101.5</v>
      </c>
      <c r="L29" s="20">
        <f t="shared" si="9"/>
        <v>1101.5</v>
      </c>
      <c r="M29" s="33">
        <f t="shared" si="9"/>
        <v>1976</v>
      </c>
      <c r="N29" s="20">
        <f t="shared" si="9"/>
        <v>1976</v>
      </c>
      <c r="O29" s="34">
        <f t="shared" si="9"/>
        <v>601</v>
      </c>
      <c r="P29" s="20">
        <f t="shared" si="9"/>
        <v>601</v>
      </c>
      <c r="Q29" s="34">
        <f t="shared" si="9"/>
        <v>4218</v>
      </c>
      <c r="R29" s="20">
        <f t="shared" si="9"/>
        <v>4218</v>
      </c>
      <c r="S29" s="34">
        <f t="shared" si="9"/>
        <v>1213.5</v>
      </c>
      <c r="T29" s="20">
        <f t="shared" si="9"/>
        <v>1213.5</v>
      </c>
      <c r="U29" s="19">
        <f t="shared" si="9"/>
        <v>1502.1</v>
      </c>
      <c r="V29" s="268">
        <f t="shared" si="9"/>
        <v>1502.1</v>
      </c>
      <c r="W29" s="33">
        <f t="shared" si="9"/>
        <v>730</v>
      </c>
      <c r="X29" s="20">
        <f t="shared" si="9"/>
        <v>730</v>
      </c>
      <c r="Y29" s="34">
        <f t="shared" ref="Y29" si="10">SUM(Y20+Y25)</f>
        <v>1277</v>
      </c>
      <c r="Z29" s="20">
        <f t="shared" ref="Z29:AL29" si="11">SUM(Z20+Z25)</f>
        <v>1277</v>
      </c>
      <c r="AA29" s="21">
        <f t="shared" si="11"/>
        <v>920</v>
      </c>
      <c r="AB29" s="22">
        <f t="shared" si="11"/>
        <v>920</v>
      </c>
      <c r="AC29" s="19">
        <f>SUM(AC20+AC25)</f>
        <v>3474</v>
      </c>
      <c r="AD29" s="20">
        <f t="shared" si="11"/>
        <v>3474</v>
      </c>
      <c r="AE29" s="34">
        <f t="shared" si="11"/>
        <v>249</v>
      </c>
      <c r="AF29" s="20">
        <f t="shared" si="11"/>
        <v>379</v>
      </c>
      <c r="AG29" s="34">
        <f t="shared" si="11"/>
        <v>1164</v>
      </c>
      <c r="AH29" s="20">
        <f t="shared" si="11"/>
        <v>1164</v>
      </c>
      <c r="AI29" s="33">
        <f>SUM(AI20+AI25)</f>
        <v>895</v>
      </c>
      <c r="AJ29" s="20">
        <f t="shared" si="11"/>
        <v>895</v>
      </c>
      <c r="AK29" s="34">
        <f t="shared" si="11"/>
        <v>2519.16</v>
      </c>
      <c r="AL29" s="22">
        <f t="shared" si="11"/>
        <v>2619.16</v>
      </c>
      <c r="AM29" s="89">
        <f>SUM(E29++G29+I29+K29+M29+O29+Q29+S29+U29+W29+Y29+AA29+AC29+AE29+AG29+AI29+AK29)</f>
        <v>92522.46</v>
      </c>
      <c r="AN29" s="90">
        <f>SUM(F29++H29+J29+L29+N29+P29+R29+T29+V29+X29+Z29+AB29+AD29+AF29+AH29+AJ29+AL29)</f>
        <v>95524.090000000011</v>
      </c>
      <c r="AQ29" s="312"/>
      <c r="AR29" s="216"/>
      <c r="AS29" s="226"/>
      <c r="AT29" s="215"/>
      <c r="AU29" s="215"/>
      <c r="AV29" s="226"/>
    </row>
    <row r="30" spans="1:252" s="49" customFormat="1" ht="94.9" customHeight="1" thickBot="1">
      <c r="A30" s="376" t="s">
        <v>54</v>
      </c>
      <c r="B30" s="377"/>
      <c r="C30" s="377"/>
      <c r="D30" s="378"/>
      <c r="E30" s="75">
        <f t="shared" ref="E30:K30" si="12">SUM(E28:E29)</f>
        <v>59634.439999999995</v>
      </c>
      <c r="F30" s="245">
        <f>SUM(F28:F29)</f>
        <v>62126.07</v>
      </c>
      <c r="G30" s="75">
        <f t="shared" si="12"/>
        <v>4336.6499999999996</v>
      </c>
      <c r="H30" s="245">
        <f>SUM(H28:H29)</f>
        <v>5246.65</v>
      </c>
      <c r="I30" s="76">
        <f t="shared" si="12"/>
        <v>7875</v>
      </c>
      <c r="J30" s="74">
        <f>SUM(J28:J29)</f>
        <v>7875</v>
      </c>
      <c r="K30" s="77">
        <f t="shared" si="12"/>
        <v>1272.5</v>
      </c>
      <c r="L30" s="74">
        <f>SUM(L28:L29)</f>
        <v>1504.5</v>
      </c>
      <c r="M30" s="76">
        <f t="shared" ref="M30:Q30" si="13">SUM(M28:M29)</f>
        <v>2176</v>
      </c>
      <c r="N30" s="74">
        <f t="shared" ref="N30" si="14">SUM(N28:N29)</f>
        <v>2176</v>
      </c>
      <c r="O30" s="77">
        <f t="shared" si="13"/>
        <v>871</v>
      </c>
      <c r="P30" s="74">
        <f t="shared" ref="P30" si="15">SUM(P28:P29)</f>
        <v>871</v>
      </c>
      <c r="Q30" s="77">
        <f t="shared" si="13"/>
        <v>7386</v>
      </c>
      <c r="R30" s="74">
        <f>SUM(R28:R29)</f>
        <v>7386</v>
      </c>
      <c r="S30" s="77">
        <f t="shared" ref="S30" si="16">SUM(S28:S29)</f>
        <v>1385.21</v>
      </c>
      <c r="T30" s="74">
        <f t="shared" ref="T30" si="17">SUM(T28:T29)</f>
        <v>1385.21</v>
      </c>
      <c r="U30" s="75">
        <f>SUM(U28:U29)</f>
        <v>1655.1</v>
      </c>
      <c r="V30" s="269">
        <f>SUM(V28:V29)</f>
        <v>1655.1</v>
      </c>
      <c r="W30" s="76">
        <f>SUM(W28:W29)</f>
        <v>3710</v>
      </c>
      <c r="X30" s="74">
        <f>SUM(X28:X29)</f>
        <v>3710</v>
      </c>
      <c r="Y30" s="77">
        <f>SUM(Y28:Y29)</f>
        <v>1322</v>
      </c>
      <c r="Z30" s="74">
        <f t="shared" ref="Z30" si="18">SUM(Z28:Z29)</f>
        <v>1322</v>
      </c>
      <c r="AA30" s="78">
        <f t="shared" ref="AA30:AK30" si="19">SUM(AA28:AA29)</f>
        <v>2617</v>
      </c>
      <c r="AB30" s="79">
        <f t="shared" si="19"/>
        <v>2707</v>
      </c>
      <c r="AC30" s="75">
        <f>SUM(AC28:AC29)</f>
        <v>4614</v>
      </c>
      <c r="AD30" s="74">
        <f t="shared" si="19"/>
        <v>5774</v>
      </c>
      <c r="AE30" s="77">
        <f>SUM(AE28:AE29)</f>
        <v>2792</v>
      </c>
      <c r="AF30" s="74">
        <f>SUM(AF28:AF29)</f>
        <v>2922</v>
      </c>
      <c r="AG30" s="77">
        <f t="shared" si="19"/>
        <v>1565</v>
      </c>
      <c r="AH30" s="74">
        <f t="shared" si="19"/>
        <v>1565</v>
      </c>
      <c r="AI30" s="76">
        <f>SUM(AI28:AI29)</f>
        <v>1025</v>
      </c>
      <c r="AJ30" s="74">
        <f>SUM(AJ28:AJ29)</f>
        <v>1025</v>
      </c>
      <c r="AK30" s="77">
        <f t="shared" si="19"/>
        <v>2875.66</v>
      </c>
      <c r="AL30" s="79">
        <f>SUM(AL28:AL29)</f>
        <v>2975.66</v>
      </c>
      <c r="AM30" s="91">
        <f t="shared" ref="AM30" si="20">SUM(E30++G30+I30+K30+M30+O30+Q30+S30+U30+W30+Y30+AA30+AC30+AE30+AG30+AI30+AK30)</f>
        <v>107112.56000000001</v>
      </c>
      <c r="AN30" s="92">
        <f>SUM(F30++H30+J30+L30+N30+P30+R30+T30+V30+X30+Z30+AB30+AD30+AF30+AH30+AJ30+AL30)</f>
        <v>112226.19000000002</v>
      </c>
      <c r="AQ30" s="290">
        <f>AQ10+AQ14+AQ18+AQ20+AQ25</f>
        <v>5113.6299999999965</v>
      </c>
      <c r="AR30" s="216"/>
      <c r="AS30" s="226"/>
      <c r="AT30" s="215"/>
      <c r="AU30" s="215"/>
      <c r="AV30" s="226"/>
      <c r="AY30" s="111"/>
    </row>
    <row r="31" spans="1:252" ht="186" customHeight="1" thickTop="1" thickBot="1">
      <c r="X31" s="128"/>
      <c r="Y31" s="128"/>
      <c r="AA31" s="410" t="s">
        <v>91</v>
      </c>
      <c r="AB31" s="411"/>
      <c r="AC31" s="411"/>
      <c r="AD31" s="411"/>
      <c r="AE31" s="411"/>
      <c r="AF31" s="411"/>
      <c r="AG31" s="411"/>
      <c r="AH31" s="411"/>
      <c r="AI31" s="411"/>
      <c r="AJ31" s="411"/>
      <c r="AK31" s="411"/>
      <c r="AL31" s="412"/>
      <c r="AM31" s="67"/>
      <c r="AN31" s="67"/>
      <c r="AT31" s="28"/>
    </row>
    <row r="32" spans="1:252" ht="83.25" customHeight="1" thickTop="1" thickBot="1">
      <c r="E32" s="206"/>
      <c r="F32" s="232"/>
      <c r="H32" s="133"/>
      <c r="AE32" s="229"/>
      <c r="AF32" s="229"/>
      <c r="AG32" s="68"/>
      <c r="AH32" s="406" t="s">
        <v>89</v>
      </c>
      <c r="AI32" s="406"/>
      <c r="AJ32" s="406"/>
      <c r="AK32" s="406"/>
      <c r="AL32" s="407"/>
      <c r="AM32" s="332">
        <v>115111</v>
      </c>
      <c r="AN32" s="332">
        <v>115111</v>
      </c>
    </row>
    <row r="33" spans="3:48" ht="56.25" customHeight="1" thickTop="1" thickBot="1">
      <c r="C33" s="93"/>
      <c r="D33" s="394"/>
      <c r="E33" s="93"/>
      <c r="AE33" s="229"/>
      <c r="AF33" s="229"/>
      <c r="AG33" s="68"/>
      <c r="AH33" s="408" t="s">
        <v>88</v>
      </c>
      <c r="AI33" s="408"/>
      <c r="AJ33" s="408"/>
      <c r="AK33" s="408"/>
      <c r="AL33" s="409"/>
      <c r="AM33" s="67">
        <f>AM32+AM31</f>
        <v>115111</v>
      </c>
      <c r="AN33" s="67">
        <f>AN32+AN31</f>
        <v>115111</v>
      </c>
      <c r="AQ33" s="316"/>
      <c r="AT33" s="28"/>
    </row>
    <row r="34" spans="3:48" ht="67.150000000000006" customHeight="1" thickTop="1" thickBot="1">
      <c r="C34" s="93"/>
      <c r="D34" s="394"/>
      <c r="E34" s="93"/>
      <c r="R34" s="181"/>
      <c r="AE34" s="229"/>
      <c r="AF34" s="229"/>
      <c r="AG34" s="69"/>
      <c r="AH34" s="408" t="s">
        <v>74</v>
      </c>
      <c r="AI34" s="408"/>
      <c r="AJ34" s="408"/>
      <c r="AK34" s="408"/>
      <c r="AL34" s="409"/>
      <c r="AM34" s="67">
        <f>AM33-AM30</f>
        <v>7998.4399999999878</v>
      </c>
      <c r="AN34" s="122">
        <f>AN33-AN30</f>
        <v>2884.8099999999831</v>
      </c>
      <c r="AQ34" s="335">
        <f>AM34-AN34</f>
        <v>5113.6300000000047</v>
      </c>
      <c r="AR34" s="274"/>
      <c r="AT34" s="273"/>
      <c r="AU34" s="273"/>
      <c r="AV34" s="186"/>
    </row>
    <row r="35" spans="3:48" ht="29.25" customHeight="1" thickTop="1">
      <c r="C35" s="1"/>
      <c r="D35" s="35"/>
      <c r="H35" s="11"/>
      <c r="AE35" s="230"/>
      <c r="AF35" s="230"/>
    </row>
    <row r="36" spans="3:48" ht="45">
      <c r="F36" s="271"/>
      <c r="AR36" s="231"/>
      <c r="AU36" s="28"/>
      <c r="AV36" s="270"/>
    </row>
    <row r="37" spans="3:48" ht="70.900000000000006" customHeight="1">
      <c r="F37" s="112"/>
      <c r="H37" s="124"/>
      <c r="AM37" s="272"/>
      <c r="AN37" s="231"/>
      <c r="AQ37" s="317"/>
      <c r="AR37" s="182"/>
    </row>
    <row r="38" spans="3:48" ht="41.25" customHeight="1">
      <c r="F38" s="112"/>
      <c r="P38" s="25">
        <f>SUM(P30-O30)</f>
        <v>0</v>
      </c>
    </row>
    <row r="39" spans="3:48">
      <c r="F39" s="112"/>
    </row>
    <row r="40" spans="3:48">
      <c r="F40" s="114"/>
    </row>
    <row r="41" spans="3:48">
      <c r="F41" s="113"/>
    </row>
  </sheetData>
  <dataConsolidate/>
  <mergeCells count="71">
    <mergeCell ref="AH32:AL32"/>
    <mergeCell ref="AH33:AL33"/>
    <mergeCell ref="AH34:AL34"/>
    <mergeCell ref="G7:H7"/>
    <mergeCell ref="I7:J7"/>
    <mergeCell ref="K9:L9"/>
    <mergeCell ref="O9:P9"/>
    <mergeCell ref="Q9:R9"/>
    <mergeCell ref="S7:T7"/>
    <mergeCell ref="W9:X9"/>
    <mergeCell ref="AE9:AF9"/>
    <mergeCell ref="AG9:AH9"/>
    <mergeCell ref="AA9:AB9"/>
    <mergeCell ref="S9:T9"/>
    <mergeCell ref="AA31:AL31"/>
    <mergeCell ref="D33:D34"/>
    <mergeCell ref="A28:D28"/>
    <mergeCell ref="K7:L7"/>
    <mergeCell ref="M7:N7"/>
    <mergeCell ref="M9:N9"/>
    <mergeCell ref="C6:C9"/>
    <mergeCell ref="I6:J6"/>
    <mergeCell ref="E7:F7"/>
    <mergeCell ref="I9:J9"/>
    <mergeCell ref="G9:H9"/>
    <mergeCell ref="E6:F6"/>
    <mergeCell ref="K6:L6"/>
    <mergeCell ref="W6:X6"/>
    <mergeCell ref="U9:V9"/>
    <mergeCell ref="A30:D30"/>
    <mergeCell ref="A6:A9"/>
    <mergeCell ref="E9:F9"/>
    <mergeCell ref="A29:D29"/>
    <mergeCell ref="D6:D9"/>
    <mergeCell ref="B6:B9"/>
    <mergeCell ref="U7:V7"/>
    <mergeCell ref="M6:N6"/>
    <mergeCell ref="O6:P6"/>
    <mergeCell ref="Q6:R6"/>
    <mergeCell ref="G6:H6"/>
    <mergeCell ref="W7:X7"/>
    <mergeCell ref="O7:P7"/>
    <mergeCell ref="S6:T6"/>
    <mergeCell ref="AM6:AN6"/>
    <mergeCell ref="AM9:AN9"/>
    <mergeCell ref="AI9:AJ9"/>
    <mergeCell ref="AM7:AN7"/>
    <mergeCell ref="AK6:AL6"/>
    <mergeCell ref="AK7:AL7"/>
    <mergeCell ref="AK9:AL9"/>
    <mergeCell ref="AG6:AH6"/>
    <mergeCell ref="AI7:AJ7"/>
    <mergeCell ref="Y7:Z7"/>
    <mergeCell ref="Y9:Z9"/>
    <mergeCell ref="AI6:AJ6"/>
    <mergeCell ref="AA6:AB6"/>
    <mergeCell ref="AC6:AD6"/>
    <mergeCell ref="AE6:AF6"/>
    <mergeCell ref="AE7:AF7"/>
    <mergeCell ref="AG7:AH7"/>
    <mergeCell ref="AA7:AB7"/>
    <mergeCell ref="AC9:AD9"/>
    <mergeCell ref="AC7:AD7"/>
    <mergeCell ref="Y6:Z6"/>
    <mergeCell ref="E1:J1"/>
    <mergeCell ref="E3:V3"/>
    <mergeCell ref="R2:V2"/>
    <mergeCell ref="U6:V6"/>
    <mergeCell ref="Q7:R7"/>
    <mergeCell ref="T1:V1"/>
    <mergeCell ref="R1:S1"/>
  </mergeCells>
  <phoneticPr fontId="0" type="noConversion"/>
  <printOptions horizontalCentered="1"/>
  <pageMargins left="0.62992125984251968" right="0.55118110236220474" top="0.59055118110236227" bottom="0.43307086614173229" header="0.35433070866141736" footer="0.27559055118110237"/>
  <pageSetup paperSize="8" scale="25" orientation="landscape" r:id="rId1"/>
  <headerFooter alignWithMargins="0"/>
  <colBreaks count="1" manualBreakCount="1">
    <brk id="22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Plan 2019</vt:lpstr>
      <vt:lpstr>'Plan 2019'!Obszar_wydruku</vt:lpstr>
      <vt:lpstr>'Plan 2019'!Tytuły_wydruku</vt:lpstr>
    </vt:vector>
  </TitlesOfParts>
  <Company>NFZ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jan.chlopik</dc:creator>
  <cp:lastModifiedBy>Szewczyk Małgorzata</cp:lastModifiedBy>
  <cp:lastPrinted>2019-02-25T08:48:42Z</cp:lastPrinted>
  <dcterms:created xsi:type="dcterms:W3CDTF">2005-11-07T11:05:31Z</dcterms:created>
  <dcterms:modified xsi:type="dcterms:W3CDTF">2019-03-19T09:12:00Z</dcterms:modified>
</cp:coreProperties>
</file>