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zbiorczo" sheetId="20" state="hidden" r:id="rId20"/>
  </sheets>
  <externalReferences>
    <externalReference r:id="rId23"/>
    <externalReference r:id="rId24"/>
    <externalReference r:id="rId25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'CENTRALA'!$A$1:$F$56</definedName>
    <definedName name="_xlnm.Print_Area" localSheetId="3">'Dolnośląski'!$A$1:$F$56</definedName>
    <definedName name="_xlnm.Print_Area" localSheetId="4">'KujawskoPomorski'!$A$1:$F$56</definedName>
    <definedName name="_xlnm.Print_Area" localSheetId="5">'Lubelski'!$A$1:$F$56</definedName>
    <definedName name="_xlnm.Print_Area" localSheetId="6">'Lubuski'!$A$1:$F$56</definedName>
    <definedName name="_xlnm.Print_Area" localSheetId="7">'Łódzki'!$A$1:$F$56</definedName>
    <definedName name="_xlnm.Print_Area" localSheetId="8">'Małopolski'!$A$1:$F$56</definedName>
    <definedName name="_xlnm.Print_Area" localSheetId="9">'Mazowiecki'!$A$1:$F$56</definedName>
    <definedName name="_xlnm.Print_Area" localSheetId="0">'NFZ'!$A$1:$F$91</definedName>
    <definedName name="_xlnm.Print_Area" localSheetId="10">'Opolski'!$A$1:$F$56</definedName>
    <definedName name="_xlnm.Print_Area" localSheetId="11">'Podkarpacki'!$A$1:$F$56</definedName>
    <definedName name="_xlnm.Print_Area" localSheetId="12">'Podlaski'!$A$1:$F$56</definedName>
    <definedName name="_xlnm.Print_Area" localSheetId="13">'Pomorski'!$A$1:$F$56</definedName>
    <definedName name="_xlnm.Print_Area" localSheetId="2">'Razem OW'!$A$1:$F$56</definedName>
    <definedName name="_xlnm.Print_Area" localSheetId="14">'Śląski'!$A$1:$F$56</definedName>
    <definedName name="_xlnm.Print_Area" localSheetId="15">'Świętokrzyski'!$A$1:$F$56</definedName>
    <definedName name="_xlnm.Print_Area" localSheetId="16">'WarmińskoMazurski'!$A$1:$F$56</definedName>
    <definedName name="_xlnm.Print_Area" localSheetId="17">'Wielkopolski'!$A$1:$F$56</definedName>
    <definedName name="_xlnm.Print_Area" localSheetId="18">'Zachodniopomorski'!$A$1:$F$56</definedName>
    <definedName name="_xlnm.Print_Area" localSheetId="19">'zbiorczo'!$A$2:$T$55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_xlnm.Print_Titles" localSheetId="19">'zbiorczo'!$B:$B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<sst xmlns="http://schemas.openxmlformats.org/spreadsheetml/2006/main" count="2339" uniqueCount="242">
  <si>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</si>
  <si>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</si>
  <si>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</si>
  <si>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</si>
  <si>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</si>
  <si>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</si>
  <si>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</si>
  <si>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</si>
  <si>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</si>
  <si>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</si>
  <si>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</si>
  <si>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</si>
  <si>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</si>
  <si>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</si>
  <si>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</si>
  <si>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</si>
  <si>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</si>
  <si>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</si>
  <si>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Koszty administracyjne ( D1+...+D9 ), w tym</t>
  </si>
  <si>
    <t>D1</t>
  </si>
  <si>
    <t>zużycie materiałów i energii</t>
  </si>
  <si>
    <t>D2</t>
  </si>
  <si>
    <t>usługi obce</t>
  </si>
  <si>
    <t>D3</t>
  </si>
  <si>
    <t>D4</t>
  </si>
  <si>
    <t>wynagrodzenia</t>
  </si>
  <si>
    <t>D5</t>
  </si>
  <si>
    <t>D6</t>
  </si>
  <si>
    <t>koszty funkcjonowania Rady Funduszu</t>
  </si>
  <si>
    <t>D7</t>
  </si>
  <si>
    <t>D8</t>
  </si>
  <si>
    <t>amortyzacja środków trwałych oraz wartości niematerialnych i prawnych otrzymanych nieodpłatnie</t>
  </si>
  <si>
    <t>D9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</si>
  <si>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</si>
  <si>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</si>
  <si>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</si>
  <si>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</si>
  <si>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</si>
  <si>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</si>
  <si>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</si>
  <si>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</si>
  <si>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</si>
  <si>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</si>
  <si>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</si>
  <si>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</si>
  <si>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</si>
  <si>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</si>
  <si>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</si>
  <si>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</si>
  <si>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</si>
  <si>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</si>
  <si>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</si>
  <si>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</si>
  <si>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</si>
  <si>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</si>
  <si>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</si>
  <si>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</si>
  <si>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</si>
  <si>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</si>
  <si>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</si>
  <si>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</si>
  <si>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</si>
  <si>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</si>
  <si>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</si>
  <si>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</si>
  <si>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</si>
  <si>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refundacja cen leków, o których mowa w art. 36 ust. 4 ustawy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</si>
  <si>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</si>
  <si>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</si>
  <si>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</si>
  <si>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</si>
  <si>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</si>
  <si>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</si>
  <si>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</si>
  <si>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</si>
  <si>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</si>
  <si>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</si>
  <si>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</si>
  <si>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</si>
  <si>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</si>
  <si>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</si>
  <si>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</si>
  <si>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</si>
  <si>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</si>
  <si>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</si>
  <si>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</si>
  <si>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</si>
  <si>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3</t>
  </si>
  <si>
    <t>Razem OW NFZ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</si>
  <si>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</si>
  <si>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</si>
  <si>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</si>
  <si>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</si>
  <si>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</si>
  <si>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</si>
  <si>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</si>
  <si>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</si>
  <si>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</si>
  <si>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</si>
  <si>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</si>
  <si>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</si>
  <si>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</si>
  <si>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</si>
  <si>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</si>
  <si>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</si>
  <si>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</si>
  <si>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</si>
  <si>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</si>
  <si>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</si>
  <si>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</si>
  <si>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</si>
  <si>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</si>
  <si>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</si>
  <si>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</si>
  <si>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amortyzacja środków trwałych oraz wartości niematerialnych i prawnych zakupionych ze środków własnych Funduszu</t>
  </si>
  <si>
    <t>E1</t>
  </si>
  <si>
    <t>darowizny i zapisy otrzymane, w tym kwota umorzenia majątku otrzymanego nieodpłatnie wynikająca z rozliczeń międzyokrespwych przypadająca na rok planowania</t>
  </si>
  <si>
    <t>inne przychody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</si>
  <si>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</si>
  <si>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</si>
  <si>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</si>
  <si>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</si>
  <si>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</si>
  <si>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</si>
  <si>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</si>
  <si>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</si>
  <si>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</si>
  <si>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</si>
  <si>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</si>
  <si>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</si>
  <si>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</si>
  <si>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</si>
  <si>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</si>
  <si>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</si>
  <si>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Przychody i koszty Narodowego Funduszu Zdrowia - łącznie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</si>
  <si>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</si>
  <si>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</si>
  <si>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</si>
  <si>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</si>
  <si>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</si>
  <si>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</si>
  <si>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</si>
  <si>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Koszty świadczeń zdrowotnych  (B2.1+...+B2.18), w tym:</t>
  </si>
  <si>
    <t>wydanie i utrzymanie kart ubezpieczenia (w tym części stałych i zamiennych książeczek usług medycznych) oraz recept</t>
  </si>
  <si>
    <r>
      <t>dotacje z budżetu państwa na finansowanie zadań, o których mowa w art. 97 ust. 3 pkt 2a, 3 i 3b ustawy, uwzględniające koszty administracyjne</t>
    </r>
    <r>
      <rPr>
        <b/>
        <vertAlign val="superscript"/>
        <sz val="16"/>
        <rFont val="Times New Roman CE"/>
        <family val="0"/>
      </rPr>
      <t>*)</t>
    </r>
  </si>
  <si>
    <t>Zyski i straty nadzwyczajne (J1 - J2)</t>
  </si>
  <si>
    <t>Wynik fiansowy ogółem brutto (I + J)</t>
  </si>
  <si>
    <t>Przychody finansowe (G1 + G2), w tym:</t>
  </si>
  <si>
    <t>Koszty administracyjne (D1 + … + D9), w tym:</t>
  </si>
  <si>
    <t>Wynik na działalności (A - B)</t>
  </si>
  <si>
    <t>Koszty realizacji zadań (B1 + B2 + B3 + B4)</t>
  </si>
  <si>
    <t>Planowany odpis aktualizujący składkę należną
(2.1 + 2.2), w tym:</t>
  </si>
  <si>
    <t>E2</t>
  </si>
  <si>
    <t>Koszt poboru i ewidencjonowania składek
( 4.1 + 4.2 ),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</si>
  <si>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</si>
  <si>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</si>
  <si>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</si>
  <si>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</si>
  <si>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</si>
  <si>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</si>
  <si>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</si>
  <si>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</si>
  <si>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</si>
  <si>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</si>
  <si>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</si>
  <si>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</si>
  <si>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</si>
  <si>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refundacja cen leków, w tym:</t>
  </si>
  <si>
    <t>Pozostałe koszty (F1+F2+F3+F4)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</si>
  <si>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</si>
  <si>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</si>
  <si>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</si>
  <si>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</si>
  <si>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</si>
  <si>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</si>
  <si>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</si>
  <si>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</si>
  <si>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</si>
  <si>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</si>
  <si>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</si>
  <si>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Koszty świadczeń zdrowotnych  (B2.1 + … + B2.18), w tym:</t>
  </si>
  <si>
    <t>Pozostałe przychody (E1 + E2),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</si>
  <si>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</si>
  <si>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</si>
  <si>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</si>
  <si>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</si>
  <si>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</si>
  <si>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</si>
  <si>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</si>
  <si>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</si>
  <si>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</si>
  <si>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</si>
  <si>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Koszty Centrali Narodowego Funduszu Zdrowia</t>
  </si>
  <si>
    <t>[w tys. zł]</t>
  </si>
  <si>
    <t>Plan 
po zmianie</t>
  </si>
  <si>
    <t>Różnica 
kol.4-kol.3</t>
  </si>
  <si>
    <t>Dynamika
kol.4/kol.3</t>
  </si>
  <si>
    <t>4</t>
  </si>
  <si>
    <t>5</t>
  </si>
  <si>
    <t>6</t>
  </si>
  <si>
    <t xml:space="preserve"> </t>
  </si>
  <si>
    <t>Plan na
2011 rok</t>
  </si>
  <si>
    <r>
      <t xml:space="preserve">Różnica 
</t>
    </r>
    <r>
      <rPr>
        <b/>
        <sz val="14"/>
        <rFont val="Times New Roman CE"/>
        <family val="0"/>
      </rPr>
      <t>kol.4-kol.3</t>
    </r>
  </si>
  <si>
    <r>
      <t xml:space="preserve">Dynamika
</t>
    </r>
    <r>
      <rPr>
        <b/>
        <sz val="14"/>
        <rFont val="Times New Roman CE"/>
        <family val="0"/>
      </rPr>
      <t>kol.4/kol.3</t>
    </r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</si>
  <si>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</si>
  <si>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</si>
  <si>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</si>
  <si>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</si>
  <si>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</si>
  <si>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</si>
  <si>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</si>
  <si>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</si>
  <si>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</si>
  <si>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</si>
  <si>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</si>
  <si>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</si>
  <si>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</si>
  <si>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</si>
  <si>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</si>
  <si>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</si>
  <si>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</si>
  <si>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</si>
  <si>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</si>
  <si>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</si>
  <si>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</si>
  <si>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</si>
  <si>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</si>
  <si>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</si>
  <si>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</si>
  <si>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</si>
  <si>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</si>
  <si>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</si>
  <si>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</si>
  <si>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</si>
  <si>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</si>
  <si>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</si>
  <si>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</si>
  <si>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</si>
  <si>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</si>
  <si>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</si>
  <si>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</si>
  <si>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ZMIANA PLANU FINANSOWEGO NARODOWEGO FUNDUSZU ZDROWIA NA 2011 R. Z DNIA 15 LIPCA 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</si>
</sst>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000%"/>
    <numFmt numFmtId="169" formatCode="0.0%"/>
    <numFmt numFmtId="170" formatCode="0.000%"/>
    <numFmt numFmtId="171" formatCode="#,##0.0"/>
  </numFmts>
  <fonts count="7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18"/>
      <name val="Times New Roman CE"/>
      <family val="0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b/>
      <vertAlign val="superscript"/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14"/>
      <name val="Times New Roman CE"/>
      <family val="0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2"/>
      <color indexed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3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69" applyFont="1" applyFill="1" applyBorder="1" applyAlignment="1" applyProtection="1">
      <alignment horizontal="center" vertical="center" wrapText="1"/>
      <protection/>
    </xf>
    <xf numFmtId="0" fontId="17" fillId="0" borderId="0" xfId="68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49" fontId="9" fillId="34" borderId="10" xfId="66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69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9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9" applyFont="1" applyFill="1" applyBorder="1" applyAlignment="1" applyProtection="1">
      <alignment horizontal="center" vertical="center" wrapText="1"/>
      <protection/>
    </xf>
    <xf numFmtId="0" fontId="24" fillId="0" borderId="10" xfId="69" applyFont="1" applyFill="1" applyBorder="1" applyAlignment="1" applyProtection="1">
      <alignment horizontal="center" vertical="center" wrapText="1"/>
      <protection/>
    </xf>
    <xf numFmtId="0" fontId="24" fillId="0" borderId="10" xfId="69" applyFont="1" applyFill="1" applyBorder="1" applyAlignment="1" applyProtection="1">
      <alignment horizontal="center" vertical="center" wrapText="1"/>
      <protection/>
    </xf>
    <xf numFmtId="0" fontId="25" fillId="0" borderId="10" xfId="69" applyFont="1" applyFill="1" applyBorder="1" applyAlignment="1" applyProtection="1">
      <alignment horizontal="center" vertical="center" wrapText="1"/>
      <protection/>
    </xf>
    <xf numFmtId="0" fontId="12" fillId="0" borderId="10" xfId="69" applyFont="1" applyFill="1" applyBorder="1" applyAlignment="1" applyProtection="1">
      <alignment horizontal="center" vertical="center" wrapText="1"/>
      <protection/>
    </xf>
    <xf numFmtId="0" fontId="12" fillId="34" borderId="10" xfId="69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left" vertical="center" wrapText="1" indent="3"/>
      <protection/>
    </xf>
    <xf numFmtId="0" fontId="24" fillId="0" borderId="10" xfId="69" applyFont="1" applyFill="1" applyBorder="1" applyAlignment="1" applyProtection="1">
      <alignment horizontal="left" vertical="center" wrapText="1" indent="2"/>
      <protection/>
    </xf>
    <xf numFmtId="0" fontId="24" fillId="0" borderId="10" xfId="66" applyFont="1" applyFill="1" applyBorder="1" applyAlignment="1" applyProtection="1">
      <alignment horizontal="left" vertical="center" wrapText="1" indent="2"/>
      <protection/>
    </xf>
    <xf numFmtId="0" fontId="25" fillId="0" borderId="10" xfId="69" applyFont="1" applyFill="1" applyBorder="1" applyAlignment="1" applyProtection="1">
      <alignment horizontal="left" vertical="center" wrapText="1" indent="2"/>
      <protection/>
    </xf>
    <xf numFmtId="0" fontId="12" fillId="0" borderId="10" xfId="69" applyFont="1" applyFill="1" applyBorder="1" applyAlignment="1" applyProtection="1">
      <alignment horizontal="left" vertical="center" wrapText="1" indent="1"/>
      <protection/>
    </xf>
    <xf numFmtId="0" fontId="5" fillId="34" borderId="10" xfId="69" applyFont="1" applyFill="1" applyBorder="1" applyAlignment="1" applyProtection="1">
      <alignment horizontal="left" vertical="center" wrapText="1" indent="1"/>
      <protection/>
    </xf>
    <xf numFmtId="0" fontId="25" fillId="0" borderId="10" xfId="69" applyFont="1" applyFill="1" applyBorder="1" applyAlignment="1" applyProtection="1">
      <alignment horizontal="left" vertical="center" wrapText="1" indent="2"/>
      <protection/>
    </xf>
    <xf numFmtId="0" fontId="25" fillId="0" borderId="10" xfId="68" applyFont="1" applyFill="1" applyBorder="1" applyAlignment="1" applyProtection="1">
      <alignment horizontal="left" vertical="center" wrapText="1" indent="2"/>
      <protection/>
    </xf>
    <xf numFmtId="0" fontId="2" fillId="0" borderId="10" xfId="69" applyFont="1" applyFill="1" applyBorder="1" applyAlignment="1" applyProtection="1">
      <alignment horizontal="center" vertical="center" wrapText="1"/>
      <protection/>
    </xf>
    <xf numFmtId="0" fontId="3" fillId="0" borderId="10" xfId="68" applyFont="1" applyFill="1" applyBorder="1" applyAlignment="1" applyProtection="1">
      <alignment horizontal="left" vertical="center" wrapText="1" indent="3"/>
      <protection/>
    </xf>
    <xf numFmtId="0" fontId="3" fillId="0" borderId="10" xfId="68" applyFont="1" applyFill="1" applyBorder="1" applyAlignment="1" applyProtection="1">
      <alignment horizontal="left" vertical="center" wrapText="1" indent="4"/>
      <protection/>
    </xf>
    <xf numFmtId="0" fontId="12" fillId="34" borderId="10" xfId="69" applyFont="1" applyFill="1" applyBorder="1" applyAlignment="1" applyProtection="1">
      <alignment horizontal="left" vertical="center" wrapText="1" indent="1"/>
      <protection/>
    </xf>
    <xf numFmtId="0" fontId="12" fillId="34" borderId="10" xfId="69" applyFont="1" applyFill="1" applyBorder="1" applyAlignment="1" applyProtection="1">
      <alignment horizontal="left" vertical="center" wrapText="1" indent="1"/>
      <protection/>
    </xf>
    <xf numFmtId="49" fontId="9" fillId="34" borderId="10" xfId="66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9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3" fillId="34" borderId="10" xfId="69" applyFont="1" applyFill="1" applyBorder="1" applyAlignment="1" applyProtection="1">
      <alignment horizontal="center" vertical="center" wrapText="1"/>
      <protection/>
    </xf>
    <xf numFmtId="0" fontId="23" fillId="34" borderId="10" xfId="69" applyFont="1" applyFill="1" applyBorder="1" applyAlignment="1" applyProtection="1">
      <alignment horizontal="left" vertical="center" wrapText="1" indent="1"/>
      <protection/>
    </xf>
    <xf numFmtId="0" fontId="12" fillId="0" borderId="10" xfId="69" applyFont="1" applyFill="1" applyBorder="1" applyAlignment="1" applyProtection="1">
      <alignment horizontal="center" vertical="center" wrapText="1"/>
      <protection/>
    </xf>
    <xf numFmtId="0" fontId="12" fillId="0" borderId="10" xfId="69" applyFont="1" applyFill="1" applyBorder="1" applyAlignment="1" applyProtection="1">
      <alignment horizontal="left" vertical="center" wrapText="1" indent="2"/>
      <protection/>
    </xf>
    <xf numFmtId="0" fontId="12" fillId="0" borderId="10" xfId="69" applyFont="1" applyFill="1" applyBorder="1" applyAlignment="1" applyProtection="1" quotePrefix="1">
      <alignment horizontal="center" vertical="center" wrapText="1"/>
      <protection/>
    </xf>
    <xf numFmtId="0" fontId="23" fillId="34" borderId="10" xfId="69" applyFont="1" applyFill="1" applyBorder="1" applyAlignment="1" applyProtection="1" quotePrefix="1">
      <alignment horizontal="center" vertical="center" wrapText="1"/>
      <protection/>
    </xf>
    <xf numFmtId="0" fontId="23" fillId="34" borderId="10" xfId="69" applyFont="1" applyFill="1" applyBorder="1" applyAlignment="1" applyProtection="1" quotePrefix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left" vertical="center" wrapText="1" indent="2"/>
      <protection/>
    </xf>
    <xf numFmtId="0" fontId="17" fillId="0" borderId="10" xfId="69" applyFont="1" applyFill="1" applyBorder="1" applyAlignment="1" applyProtection="1">
      <alignment horizontal="center" vertical="center" wrapText="1"/>
      <protection/>
    </xf>
    <xf numFmtId="0" fontId="17" fillId="0" borderId="10" xfId="69" applyFont="1" applyFill="1" applyBorder="1" applyAlignment="1" applyProtection="1">
      <alignment horizontal="left" vertical="center" wrapText="1" indent="3"/>
      <protection/>
    </xf>
    <xf numFmtId="0" fontId="17" fillId="0" borderId="10" xfId="69" applyFont="1" applyFill="1" applyBorder="1" applyAlignment="1" applyProtection="1">
      <alignment horizontal="left" vertical="center" wrapText="1" indent="2"/>
      <protection/>
    </xf>
    <xf numFmtId="0" fontId="12" fillId="34" borderId="10" xfId="69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7" fillId="0" borderId="10" xfId="69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4"/>
      <protection/>
    </xf>
    <xf numFmtId="0" fontId="23" fillId="34" borderId="10" xfId="68" applyFont="1" applyFill="1" applyBorder="1" applyAlignment="1" applyProtection="1">
      <alignment horizontal="center" vertical="center" wrapText="1"/>
      <protection/>
    </xf>
    <xf numFmtId="0" fontId="23" fillId="34" borderId="10" xfId="68" applyFont="1" applyFill="1" applyBorder="1" applyAlignment="1" applyProtection="1">
      <alignment horizontal="left" vertical="center" wrapText="1" indent="1"/>
      <protection/>
    </xf>
    <xf numFmtId="0" fontId="23" fillId="34" borderId="11" xfId="68" applyFont="1" applyFill="1" applyBorder="1" applyAlignment="1" applyProtection="1">
      <alignment horizontal="left" vertical="center" wrapText="1" indent="1"/>
      <protection/>
    </xf>
    <xf numFmtId="0" fontId="23" fillId="34" borderId="11" xfId="69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69" applyFont="1" applyFill="1" applyBorder="1" applyAlignment="1" applyProtection="1">
      <alignment horizontal="left" vertical="center" wrapText="1" indent="2"/>
      <protection/>
    </xf>
    <xf numFmtId="0" fontId="4" fillId="0" borderId="10" xfId="69" applyFont="1" applyFill="1" applyBorder="1" applyAlignment="1" applyProtection="1">
      <alignment horizontal="center" vertical="center" wrapText="1"/>
      <protection/>
    </xf>
    <xf numFmtId="3" fontId="10" fillId="35" borderId="10" xfId="0" applyNumberFormat="1" applyFont="1" applyFill="1" applyBorder="1" applyAlignment="1" applyProtection="1">
      <alignment vertical="center"/>
      <protection/>
    </xf>
    <xf numFmtId="3" fontId="10" fillId="35" borderId="10" xfId="0" applyNumberFormat="1" applyFont="1" applyFill="1" applyBorder="1" applyAlignment="1" applyProtection="1">
      <alignment horizontal="right"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1" fillId="35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0" fillId="35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35" borderId="10" xfId="0" applyNumberFormat="1" applyFont="1" applyFill="1" applyBorder="1" applyAlignment="1" applyProtection="1">
      <alignment horizontal="right" vertical="center"/>
      <protection locked="0"/>
    </xf>
    <xf numFmtId="3" fontId="4" fillId="34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right" vertical="center"/>
      <protection locked="0"/>
    </xf>
    <xf numFmtId="169" fontId="16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horizontal="right" vertical="center"/>
      <protection/>
    </xf>
    <xf numFmtId="10" fontId="33" fillId="34" borderId="1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>
      <alignment vertical="center"/>
    </xf>
    <xf numFmtId="10" fontId="13" fillId="34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vertical="center"/>
      <protection locked="0"/>
    </xf>
    <xf numFmtId="10" fontId="11" fillId="34" borderId="10" xfId="0" applyNumberFormat="1" applyFont="1" applyFill="1" applyBorder="1" applyAlignment="1">
      <alignment horizontal="right" vertical="center"/>
    </xf>
    <xf numFmtId="10" fontId="16" fillId="34" borderId="10" xfId="0" applyNumberFormat="1" applyFont="1" applyFill="1" applyBorder="1" applyAlignment="1">
      <alignment horizontal="right" vertical="center"/>
    </xf>
    <xf numFmtId="0" fontId="32" fillId="36" borderId="10" xfId="66" applyFont="1" applyFill="1" applyBorder="1" applyAlignment="1" applyProtection="1">
      <alignment horizontal="center" vertical="center" wrapText="1"/>
      <protection locked="0"/>
    </xf>
    <xf numFmtId="0" fontId="32" fillId="36" borderId="10" xfId="0" applyFont="1" applyFill="1" applyBorder="1" applyAlignment="1">
      <alignment horizontal="center" vertical="center" textRotation="90"/>
    </xf>
    <xf numFmtId="0" fontId="32" fillId="36" borderId="10" xfId="0" applyFont="1" applyFill="1" applyBorder="1" applyAlignment="1">
      <alignment horizontal="center" vertical="center" textRotation="90" wrapText="1"/>
    </xf>
    <xf numFmtId="0" fontId="35" fillId="34" borderId="0" xfId="0" applyFont="1" applyFill="1" applyAlignment="1" applyProtection="1">
      <alignment horizontal="center" vertical="center"/>
      <protection locked="0"/>
    </xf>
    <xf numFmtId="49" fontId="36" fillId="34" borderId="10" xfId="6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3" fontId="21" fillId="36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21" fillId="34" borderId="10" xfId="0" applyNumberFormat="1" applyFont="1" applyFill="1" applyBorder="1" applyAlignment="1">
      <alignment horizontal="right" vertical="center"/>
    </xf>
    <xf numFmtId="0" fontId="37" fillId="0" borderId="0" xfId="0" applyFont="1" applyFill="1" applyAlignment="1" applyProtection="1">
      <alignment vertical="center"/>
      <protection locked="0"/>
    </xf>
    <xf numFmtId="0" fontId="12" fillId="34" borderId="10" xfId="69" applyFont="1" applyFill="1" applyBorder="1" applyAlignment="1" applyProtection="1">
      <alignment horizontal="right" vertical="center" wrapText="1"/>
      <protection/>
    </xf>
    <xf numFmtId="0" fontId="34" fillId="0" borderId="0" xfId="0" applyFont="1" applyFill="1" applyAlignment="1">
      <alignment horizontal="right" vertical="center"/>
    </xf>
    <xf numFmtId="0" fontId="27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>
      <alignment horizontal="left"/>
    </xf>
    <xf numFmtId="3" fontId="27" fillId="0" borderId="10" xfId="0" applyNumberFormat="1" applyFont="1" applyFill="1" applyBorder="1" applyAlignment="1">
      <alignment horizontal="right" vertical="center"/>
    </xf>
    <xf numFmtId="0" fontId="31" fillId="0" borderId="0" xfId="0" applyFont="1" applyFill="1" applyAlignment="1" applyProtection="1">
      <alignment vertical="center" wrapText="1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/>
    </xf>
    <xf numFmtId="0" fontId="17" fillId="34" borderId="0" xfId="0" applyFont="1" applyFill="1" applyAlignment="1">
      <alignment/>
    </xf>
    <xf numFmtId="3" fontId="17" fillId="34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17" fillId="0" borderId="0" xfId="0" applyFont="1" applyFill="1" applyAlignment="1">
      <alignment/>
    </xf>
    <xf numFmtId="3" fontId="12" fillId="34" borderId="10" xfId="69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>
      <alignment vertical="center"/>
    </xf>
    <xf numFmtId="4" fontId="40" fillId="37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1" fillId="34" borderId="10" xfId="66" applyFont="1" applyFill="1" applyBorder="1" applyAlignment="1" applyProtection="1">
      <alignment horizontal="center" vertical="center" wrapText="1"/>
      <protection/>
    </xf>
    <xf numFmtId="3" fontId="11" fillId="34" borderId="13" xfId="67" applyNumberFormat="1" applyFont="1" applyFill="1" applyBorder="1" applyAlignment="1">
      <alignment horizontal="center" vertical="center" wrapText="1"/>
      <protection/>
    </xf>
    <xf numFmtId="3" fontId="11" fillId="34" borderId="14" xfId="67" applyNumberFormat="1" applyFont="1" applyFill="1" applyBorder="1" applyAlignment="1">
      <alignment horizontal="center" vertical="center" wrapText="1"/>
      <protection/>
    </xf>
    <xf numFmtId="3" fontId="2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2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Alignment="1" applyProtection="1">
      <alignment horizontal="left" vertical="center" wrapText="1"/>
      <protection locked="0"/>
    </xf>
    <xf numFmtId="0" fontId="11" fillId="34" borderId="10" xfId="66" applyFont="1" applyFill="1" applyBorder="1" applyAlignment="1" applyProtection="1">
      <alignment horizontal="center" vertical="center" wrapText="1"/>
      <protection locked="0"/>
    </xf>
    <xf numFmtId="0" fontId="11" fillId="34" borderId="10" xfId="66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/>
      <protection locked="0"/>
    </xf>
  </cellXfs>
  <cellStyles count="68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laroux" xfId="64"/>
    <cellStyle name="normální_laroux" xfId="65"/>
    <cellStyle name="Normalny_03PlFin_0403" xfId="66"/>
    <cellStyle name="Normalny_2007.06.18 -2v- Plan finansowy na lata 2004 - 2010" xfId="67"/>
    <cellStyle name="Normalny_WfMgkr1" xfId="68"/>
    <cellStyle name="Normalny_Wzór z 09.10.2001" xfId="69"/>
    <cellStyle name="Obliczenia" xfId="70"/>
    <cellStyle name="Followed Hyperlink" xfId="71"/>
    <cellStyle name="Percent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showGridLines="0" tabSelected="1" view="pageBreakPreview" zoomScale="55" zoomScaleNormal="60" zoomScaleSheetLayoutView="55" zoomScalePageLayoutView="0" workbookViewId="0" topLeftCell="A1">
      <pane xSplit="2" ySplit="6" topLeftCell="C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I19" sqref="I19"/>
    </sheetView>
  </sheetViews>
  <sheetFormatPr defaultColWidth="9.00390625" defaultRowHeight="12.75"/>
  <cols>
    <col min="1" max="1" width="12.75390625" style="24" customWidth="1"/>
    <col min="2" max="2" width="117.75390625" style="24" customWidth="1"/>
    <col min="3" max="3" width="27.75390625" style="7" customWidth="1"/>
    <col min="4" max="4" width="26.125" style="7" customWidth="1"/>
    <col min="5" max="5" width="24.375" style="7" customWidth="1"/>
    <col min="6" max="6" width="25.375" style="7" customWidth="1"/>
    <col min="7" max="7" width="17.375" style="10" customWidth="1"/>
    <col min="8" max="8" width="13.25390625" style="10" customWidth="1"/>
    <col min="9" max="9" width="8.125" style="7" customWidth="1"/>
    <col min="10" max="10" width="12.25390625" style="7" bestFit="1" customWidth="1"/>
    <col min="11" max="16384" width="9.125" style="7" customWidth="1"/>
  </cols>
  <sheetData>
    <row r="1" spans="1:8" s="129" customFormat="1" ht="30.75" customHeight="1">
      <c r="A1" s="147" t="s">
        <v>241</v>
      </c>
      <c r="B1" s="147"/>
      <c r="C1" s="147"/>
      <c r="D1" s="147"/>
      <c r="E1" s="147"/>
      <c r="F1" s="147"/>
      <c r="G1" s="133"/>
      <c r="H1" s="133"/>
    </row>
    <row r="2" spans="1:8" s="55" customFormat="1" ht="35.25" customHeight="1">
      <c r="A2" s="148" t="s">
        <v>134</v>
      </c>
      <c r="B2" s="148"/>
      <c r="C2" s="149"/>
      <c r="D2" s="108"/>
      <c r="E2" s="108"/>
      <c r="F2" s="108"/>
      <c r="G2" s="134"/>
      <c r="H2" s="134"/>
    </row>
    <row r="3" spans="1:6" s="10" customFormat="1" ht="36" customHeight="1">
      <c r="A3" s="8"/>
      <c r="B3" s="9"/>
      <c r="C3" s="98"/>
      <c r="D3" s="98"/>
      <c r="E3" s="98"/>
      <c r="F3" s="98" t="s">
        <v>193</v>
      </c>
    </row>
    <row r="4" spans="1:8" s="11" customFormat="1" ht="49.5" customHeight="1">
      <c r="A4" s="150" t="s">
        <v>158</v>
      </c>
      <c r="B4" s="150" t="s">
        <v>62</v>
      </c>
      <c r="C4" s="151" t="s">
        <v>201</v>
      </c>
      <c r="D4" s="153" t="s">
        <v>194</v>
      </c>
      <c r="E4" s="146" t="s">
        <v>202</v>
      </c>
      <c r="F4" s="146" t="s">
        <v>203</v>
      </c>
      <c r="G4" s="135"/>
      <c r="H4" s="135"/>
    </row>
    <row r="5" spans="1:8" s="11" customFormat="1" ht="49.5" customHeight="1">
      <c r="A5" s="150"/>
      <c r="B5" s="150"/>
      <c r="C5" s="152"/>
      <c r="D5" s="154"/>
      <c r="E5" s="146"/>
      <c r="F5" s="146"/>
      <c r="G5" s="135"/>
      <c r="H5" s="135"/>
    </row>
    <row r="6" spans="1:8" s="12" customFormat="1" ht="19.5" customHeight="1">
      <c r="A6" s="53">
        <v>1</v>
      </c>
      <c r="B6" s="58">
        <v>2</v>
      </c>
      <c r="C6" s="58">
        <v>3</v>
      </c>
      <c r="D6" s="27" t="s">
        <v>197</v>
      </c>
      <c r="E6" s="27" t="s">
        <v>198</v>
      </c>
      <c r="F6" s="27" t="s">
        <v>199</v>
      </c>
      <c r="G6" s="136"/>
      <c r="H6" s="136"/>
    </row>
    <row r="7" spans="1:8" s="14" customFormat="1" ht="63.75" customHeight="1">
      <c r="A7" s="59">
        <v>1</v>
      </c>
      <c r="B7" s="60" t="s">
        <v>156</v>
      </c>
      <c r="C7" s="13">
        <f>C8+C9</f>
        <v>58001348</v>
      </c>
      <c r="D7" s="13">
        <f>D8+D9</f>
        <v>58052484</v>
      </c>
      <c r="E7" s="13">
        <f>IF(C7=D7,"-",D7-C7)</f>
        <v>51136</v>
      </c>
      <c r="F7" s="109">
        <f>IF(C7=0,"-",D7/C7)</f>
        <v>1.0009</v>
      </c>
      <c r="G7" s="137"/>
      <c r="H7" s="138"/>
    </row>
    <row r="8" spans="1:8" ht="30" customHeight="1">
      <c r="A8" s="61" t="s">
        <v>89</v>
      </c>
      <c r="B8" s="62" t="s">
        <v>90</v>
      </c>
      <c r="C8" s="15">
        <v>54900086</v>
      </c>
      <c r="D8" s="15">
        <f>C8</f>
        <v>54900086</v>
      </c>
      <c r="E8" s="15" t="str">
        <f aca="true" t="shared" si="0" ref="E8:E71">IF(C8=D8,"-",D8-C8)</f>
        <v>-</v>
      </c>
      <c r="F8" s="110">
        <f aca="true" t="shared" si="1" ref="F8:F71">IF(C8=0,"-",D8/C8)</f>
        <v>1</v>
      </c>
      <c r="H8" s="138"/>
    </row>
    <row r="9" spans="1:8" ht="30" customHeight="1">
      <c r="A9" s="61" t="s">
        <v>91</v>
      </c>
      <c r="B9" s="62" t="s">
        <v>92</v>
      </c>
      <c r="C9" s="15">
        <v>3101262</v>
      </c>
      <c r="D9" s="15">
        <f>C9+51136</f>
        <v>3152398</v>
      </c>
      <c r="E9" s="15">
        <f t="shared" si="0"/>
        <v>51136</v>
      </c>
      <c r="F9" s="110">
        <f t="shared" si="1"/>
        <v>1.0165</v>
      </c>
      <c r="H9" s="138"/>
    </row>
    <row r="10" spans="1:8" s="14" customFormat="1" ht="63.75" customHeight="1">
      <c r="A10" s="59">
        <v>2</v>
      </c>
      <c r="B10" s="60" t="s">
        <v>151</v>
      </c>
      <c r="C10" s="13">
        <f>C11+C12</f>
        <v>0</v>
      </c>
      <c r="D10" s="13">
        <f>D11+D12</f>
        <v>0</v>
      </c>
      <c r="E10" s="13" t="str">
        <f t="shared" si="0"/>
        <v>-</v>
      </c>
      <c r="F10" s="109" t="str">
        <f t="shared" si="1"/>
        <v>-</v>
      </c>
      <c r="G10" s="137"/>
      <c r="H10" s="138"/>
    </row>
    <row r="11" spans="1:8" ht="30" customHeight="1">
      <c r="A11" s="61" t="s">
        <v>93</v>
      </c>
      <c r="B11" s="62" t="s">
        <v>94</v>
      </c>
      <c r="C11" s="15">
        <v>0</v>
      </c>
      <c r="D11" s="15">
        <f>C11</f>
        <v>0</v>
      </c>
      <c r="E11" s="15" t="str">
        <f t="shared" si="0"/>
        <v>-</v>
      </c>
      <c r="F11" s="110" t="str">
        <f t="shared" si="1"/>
        <v>-</v>
      </c>
      <c r="H11" s="138"/>
    </row>
    <row r="12" spans="1:8" ht="30" customHeight="1">
      <c r="A12" s="61" t="s">
        <v>95</v>
      </c>
      <c r="B12" s="62" t="s">
        <v>96</v>
      </c>
      <c r="C12" s="15">
        <v>0</v>
      </c>
      <c r="D12" s="15">
        <f>C12</f>
        <v>0</v>
      </c>
      <c r="E12" s="15" t="str">
        <f t="shared" si="0"/>
        <v>-</v>
      </c>
      <c r="F12" s="110" t="str">
        <f t="shared" si="1"/>
        <v>-</v>
      </c>
      <c r="H12" s="138"/>
    </row>
    <row r="13" spans="1:8" s="14" customFormat="1" ht="39.75" customHeight="1">
      <c r="A13" s="59">
        <v>3</v>
      </c>
      <c r="B13" s="60" t="s">
        <v>97</v>
      </c>
      <c r="C13" s="13">
        <f>C14+C15</f>
        <v>125000</v>
      </c>
      <c r="D13" s="13">
        <f>D14+D15</f>
        <v>125000</v>
      </c>
      <c r="E13" s="13" t="str">
        <f t="shared" si="0"/>
        <v>-</v>
      </c>
      <c r="F13" s="109">
        <f t="shared" si="1"/>
        <v>1</v>
      </c>
      <c r="G13" s="137"/>
      <c r="H13" s="138"/>
    </row>
    <row r="14" spans="1:8" ht="30" customHeight="1">
      <c r="A14" s="61" t="s">
        <v>98</v>
      </c>
      <c r="B14" s="62" t="s">
        <v>90</v>
      </c>
      <c r="C14" s="15">
        <v>125000</v>
      </c>
      <c r="D14" s="15">
        <f>C14</f>
        <v>125000</v>
      </c>
      <c r="E14" s="15" t="str">
        <f t="shared" si="0"/>
        <v>-</v>
      </c>
      <c r="F14" s="110">
        <f t="shared" si="1"/>
        <v>1</v>
      </c>
      <c r="H14" s="138"/>
    </row>
    <row r="15" spans="1:8" ht="30" customHeight="1">
      <c r="A15" s="61" t="s">
        <v>99</v>
      </c>
      <c r="B15" s="62" t="s">
        <v>92</v>
      </c>
      <c r="C15" s="15">
        <v>0</v>
      </c>
      <c r="D15" s="15">
        <f>C15</f>
        <v>0</v>
      </c>
      <c r="E15" s="15" t="str">
        <f t="shared" si="0"/>
        <v>-</v>
      </c>
      <c r="F15" s="110" t="str">
        <f t="shared" si="1"/>
        <v>-</v>
      </c>
      <c r="H15" s="138"/>
    </row>
    <row r="16" spans="1:8" s="14" customFormat="1" ht="63.75" customHeight="1">
      <c r="A16" s="59">
        <v>4</v>
      </c>
      <c r="B16" s="60" t="s">
        <v>153</v>
      </c>
      <c r="C16" s="13">
        <f>C17+C18</f>
        <v>114905</v>
      </c>
      <c r="D16" s="13">
        <f>D17+D18</f>
        <v>111283</v>
      </c>
      <c r="E16" s="13">
        <f t="shared" si="0"/>
        <v>-3622</v>
      </c>
      <c r="F16" s="109">
        <f t="shared" si="1"/>
        <v>0.9685</v>
      </c>
      <c r="G16" s="137"/>
      <c r="H16" s="138"/>
    </row>
    <row r="17" spans="1:8" ht="30" customHeight="1">
      <c r="A17" s="63" t="s">
        <v>100</v>
      </c>
      <c r="B17" s="62" t="s">
        <v>101</v>
      </c>
      <c r="C17" s="15">
        <v>108702</v>
      </c>
      <c r="D17" s="15">
        <f>C17</f>
        <v>108702</v>
      </c>
      <c r="E17" s="15" t="str">
        <f t="shared" si="0"/>
        <v>-</v>
      </c>
      <c r="F17" s="110">
        <f t="shared" si="1"/>
        <v>1</v>
      </c>
      <c r="H17" s="138"/>
    </row>
    <row r="18" spans="1:8" ht="30" customHeight="1">
      <c r="A18" s="63" t="s">
        <v>102</v>
      </c>
      <c r="B18" s="62" t="s">
        <v>103</v>
      </c>
      <c r="C18" s="15">
        <v>6203</v>
      </c>
      <c r="D18" s="143">
        <f>ROUND((D9-1862006)*0.002,0)</f>
        <v>2581</v>
      </c>
      <c r="E18" s="15">
        <f t="shared" si="0"/>
        <v>-3622</v>
      </c>
      <c r="F18" s="110">
        <f t="shared" si="1"/>
        <v>0.4161</v>
      </c>
      <c r="H18" s="138"/>
    </row>
    <row r="19" spans="1:8" s="14" customFormat="1" ht="63.75" customHeight="1">
      <c r="A19" s="64" t="s">
        <v>174</v>
      </c>
      <c r="B19" s="65" t="s">
        <v>173</v>
      </c>
      <c r="C19" s="13">
        <f>(C7-C10+C13-C16)+C20+C21+C22+C23</f>
        <v>59957152</v>
      </c>
      <c r="D19" s="13">
        <f>(D7-D10+D13-D16)+D20+D21+D22+D23</f>
        <v>60011910</v>
      </c>
      <c r="E19" s="13">
        <f t="shared" si="0"/>
        <v>54758</v>
      </c>
      <c r="F19" s="109">
        <f t="shared" si="1"/>
        <v>1.0009</v>
      </c>
      <c r="G19" s="137"/>
      <c r="H19" s="138"/>
    </row>
    <row r="20" spans="1:8" ht="31.5" customHeight="1">
      <c r="A20" s="61" t="s">
        <v>104</v>
      </c>
      <c r="B20" s="66" t="s">
        <v>105</v>
      </c>
      <c r="C20" s="15">
        <v>101000</v>
      </c>
      <c r="D20" s="15">
        <f>C20</f>
        <v>101000</v>
      </c>
      <c r="E20" s="15" t="str">
        <f t="shared" si="0"/>
        <v>-</v>
      </c>
      <c r="F20" s="110">
        <f t="shared" si="1"/>
        <v>1</v>
      </c>
      <c r="H20" s="138"/>
    </row>
    <row r="21" spans="1:8" ht="31.5" customHeight="1">
      <c r="A21" s="61" t="s">
        <v>106</v>
      </c>
      <c r="B21" s="66" t="s">
        <v>107</v>
      </c>
      <c r="C21" s="15">
        <v>0</v>
      </c>
      <c r="D21" s="15">
        <f>C21</f>
        <v>0</v>
      </c>
      <c r="E21" s="15" t="str">
        <f t="shared" si="0"/>
        <v>-</v>
      </c>
      <c r="F21" s="110" t="str">
        <f t="shared" si="1"/>
        <v>-</v>
      </c>
      <c r="H21" s="138"/>
    </row>
    <row r="22" spans="1:8" ht="50.25" customHeight="1">
      <c r="A22" s="61" t="s">
        <v>108</v>
      </c>
      <c r="B22" s="66" t="s">
        <v>144</v>
      </c>
      <c r="C22" s="15">
        <v>57102</v>
      </c>
      <c r="D22" s="15">
        <f>C22</f>
        <v>57102</v>
      </c>
      <c r="E22" s="15" t="str">
        <f t="shared" si="0"/>
        <v>-</v>
      </c>
      <c r="F22" s="110">
        <f t="shared" si="1"/>
        <v>1</v>
      </c>
      <c r="H22" s="138"/>
    </row>
    <row r="23" spans="1:8" ht="31.5" customHeight="1">
      <c r="A23" s="61" t="s">
        <v>109</v>
      </c>
      <c r="B23" s="67" t="s">
        <v>110</v>
      </c>
      <c r="C23" s="15">
        <v>1787607</v>
      </c>
      <c r="D23" s="15">
        <f>C23</f>
        <v>1787607</v>
      </c>
      <c r="E23" s="15" t="str">
        <f t="shared" si="0"/>
        <v>-</v>
      </c>
      <c r="F23" s="110">
        <f t="shared" si="1"/>
        <v>1</v>
      </c>
      <c r="H23" s="138"/>
    </row>
    <row r="24" spans="1:8" s="14" customFormat="1" ht="36" customHeight="1">
      <c r="A24" s="64" t="s">
        <v>175</v>
      </c>
      <c r="B24" s="65" t="s">
        <v>150</v>
      </c>
      <c r="C24" s="13">
        <f>C25+C26+C47+C48</f>
        <v>59888512</v>
      </c>
      <c r="D24" s="13">
        <f>D25+D26+D47+D48</f>
        <v>60030093</v>
      </c>
      <c r="E24" s="13">
        <f t="shared" si="0"/>
        <v>141581</v>
      </c>
      <c r="F24" s="109">
        <f t="shared" si="1"/>
        <v>1.0024</v>
      </c>
      <c r="G24" s="137"/>
      <c r="H24" s="138"/>
    </row>
    <row r="25" spans="1:8" s="14" customFormat="1" ht="36" customHeight="1">
      <c r="A25" s="64" t="s">
        <v>111</v>
      </c>
      <c r="B25" s="65" t="s">
        <v>112</v>
      </c>
      <c r="C25" s="13">
        <v>498010</v>
      </c>
      <c r="D25" s="13">
        <f>C25</f>
        <v>498010</v>
      </c>
      <c r="E25" s="13" t="str">
        <f t="shared" si="0"/>
        <v>-</v>
      </c>
      <c r="F25" s="109">
        <f t="shared" si="1"/>
        <v>1</v>
      </c>
      <c r="G25" s="137"/>
      <c r="H25" s="138"/>
    </row>
    <row r="26" spans="1:8" s="14" customFormat="1" ht="36" customHeight="1">
      <c r="A26" s="64" t="s">
        <v>0</v>
      </c>
      <c r="B26" s="65" t="s">
        <v>180</v>
      </c>
      <c r="C26" s="13">
        <f>CENTRALA!C7+'Razem OW'!C7</f>
        <v>57602895</v>
      </c>
      <c r="D26" s="29">
        <f>D27+D28+D29+D31+D32+D33+D34+D35+D36+D37+D38+D39+D40+D41+D43+D44+D45+D46</f>
        <v>57744476</v>
      </c>
      <c r="E26" s="111">
        <f>IF(C26=D26,"-",D26-C26)</f>
        <v>141581</v>
      </c>
      <c r="F26" s="112">
        <f t="shared" si="1"/>
        <v>1.0025</v>
      </c>
      <c r="G26" s="137"/>
      <c r="H26" s="138"/>
    </row>
    <row r="27" spans="1:8" ht="30" customHeight="1">
      <c r="A27" s="68" t="s">
        <v>1</v>
      </c>
      <c r="B27" s="70" t="s">
        <v>159</v>
      </c>
      <c r="C27" s="15">
        <f>CENTRALA!C8+'Razem OW'!C8</f>
        <v>7350371</v>
      </c>
      <c r="D27" s="15">
        <f>CENTRALA!D8+'Razem OW'!D8</f>
        <v>7350371</v>
      </c>
      <c r="E27" s="88" t="str">
        <f t="shared" si="0"/>
        <v>-</v>
      </c>
      <c r="F27" s="110">
        <f t="shared" si="1"/>
        <v>1</v>
      </c>
      <c r="H27" s="138"/>
    </row>
    <row r="28" spans="1:8" ht="30" customHeight="1">
      <c r="A28" s="68" t="s">
        <v>2</v>
      </c>
      <c r="B28" s="70" t="s">
        <v>160</v>
      </c>
      <c r="C28" s="15">
        <f>CENTRALA!C9+'Razem OW'!C9</f>
        <v>4409555</v>
      </c>
      <c r="D28" s="15">
        <f>CENTRALA!D9+'Razem OW'!D9</f>
        <v>4416952</v>
      </c>
      <c r="E28" s="88">
        <f>IF(C28=D28,"-",D28-C28)</f>
        <v>7397</v>
      </c>
      <c r="F28" s="110">
        <f t="shared" si="1"/>
        <v>1.0017</v>
      </c>
      <c r="H28" s="138"/>
    </row>
    <row r="29" spans="1:8" ht="30" customHeight="1">
      <c r="A29" s="68" t="s">
        <v>3</v>
      </c>
      <c r="B29" s="70" t="s">
        <v>157</v>
      </c>
      <c r="C29" s="15">
        <f>CENTRALA!C10+'Razem OW'!C10</f>
        <v>26921976</v>
      </c>
      <c r="D29" s="15">
        <f>CENTRALA!D10+'Razem OW'!D10</f>
        <v>27018320</v>
      </c>
      <c r="E29" s="88">
        <f t="shared" si="0"/>
        <v>96344</v>
      </c>
      <c r="F29" s="110">
        <f t="shared" si="1"/>
        <v>1.0036</v>
      </c>
      <c r="H29" s="138"/>
    </row>
    <row r="30" spans="1:8" ht="30" customHeight="1">
      <c r="A30" s="68" t="s">
        <v>64</v>
      </c>
      <c r="B30" s="69" t="s">
        <v>65</v>
      </c>
      <c r="C30" s="15">
        <f>CENTRALA!C11+'Razem OW'!C11</f>
        <v>1663909</v>
      </c>
      <c r="D30" s="15">
        <f>CENTRALA!D11+'Razem OW'!D11</f>
        <v>1676212</v>
      </c>
      <c r="E30" s="88">
        <f t="shared" si="0"/>
        <v>12303</v>
      </c>
      <c r="F30" s="110">
        <f t="shared" si="1"/>
        <v>1.0074</v>
      </c>
      <c r="H30" s="138"/>
    </row>
    <row r="31" spans="1:8" ht="30" customHeight="1">
      <c r="A31" s="68" t="s">
        <v>4</v>
      </c>
      <c r="B31" s="70" t="s">
        <v>166</v>
      </c>
      <c r="C31" s="15">
        <f>CENTRALA!C12+'Razem OW'!C12</f>
        <v>2027614</v>
      </c>
      <c r="D31" s="15">
        <f>CENTRALA!D12+'Razem OW'!D12</f>
        <v>2028514</v>
      </c>
      <c r="E31" s="88">
        <f t="shared" si="0"/>
        <v>900</v>
      </c>
      <c r="F31" s="110">
        <f t="shared" si="1"/>
        <v>1.0004</v>
      </c>
      <c r="H31" s="138"/>
    </row>
    <row r="32" spans="1:8" ht="30" customHeight="1">
      <c r="A32" s="68" t="s">
        <v>5</v>
      </c>
      <c r="B32" s="70" t="s">
        <v>161</v>
      </c>
      <c r="C32" s="15">
        <f>CENTRALA!C13+'Razem OW'!C13</f>
        <v>1814448</v>
      </c>
      <c r="D32" s="15">
        <f>CENTRALA!D13+'Razem OW'!D13</f>
        <v>1815848</v>
      </c>
      <c r="E32" s="88">
        <f t="shared" si="0"/>
        <v>1400</v>
      </c>
      <c r="F32" s="110">
        <f t="shared" si="1"/>
        <v>1.0008</v>
      </c>
      <c r="H32" s="138"/>
    </row>
    <row r="33" spans="1:8" ht="30" customHeight="1">
      <c r="A33" s="68" t="s">
        <v>6</v>
      </c>
      <c r="B33" s="70" t="s">
        <v>170</v>
      </c>
      <c r="C33" s="15">
        <f>CENTRALA!C14+'Razem OW'!C14</f>
        <v>965269</v>
      </c>
      <c r="D33" s="15">
        <f>CENTRALA!D14+'Razem OW'!D14</f>
        <v>966179</v>
      </c>
      <c r="E33" s="88">
        <f t="shared" si="0"/>
        <v>910</v>
      </c>
      <c r="F33" s="110">
        <f t="shared" si="1"/>
        <v>1.0009</v>
      </c>
      <c r="H33" s="138"/>
    </row>
    <row r="34" spans="1:8" ht="30" customHeight="1">
      <c r="A34" s="68" t="s">
        <v>7</v>
      </c>
      <c r="B34" s="70" t="s">
        <v>169</v>
      </c>
      <c r="C34" s="15">
        <f>CENTRALA!C15+'Razem OW'!C15</f>
        <v>297032</v>
      </c>
      <c r="D34" s="15">
        <f>CENTRALA!D15+'Razem OW'!D15</f>
        <v>299032</v>
      </c>
      <c r="E34" s="88">
        <f>IF(C34=D34,"-",D34-C34)</f>
        <v>2000</v>
      </c>
      <c r="F34" s="110">
        <f>IF(C34=0,"-",D34/C34)</f>
        <v>1.0067</v>
      </c>
      <c r="H34" s="138"/>
    </row>
    <row r="35" spans="1:8" ht="30" customHeight="1">
      <c r="A35" s="68" t="s">
        <v>8</v>
      </c>
      <c r="B35" s="70" t="s">
        <v>162</v>
      </c>
      <c r="C35" s="15">
        <f>CENTRALA!C16+'Razem OW'!C16</f>
        <v>1783816</v>
      </c>
      <c r="D35" s="15">
        <f>CENTRALA!D16+'Razem OW'!D16</f>
        <v>1783816</v>
      </c>
      <c r="E35" s="88" t="str">
        <f t="shared" si="0"/>
        <v>-</v>
      </c>
      <c r="F35" s="110">
        <f t="shared" si="1"/>
        <v>1</v>
      </c>
      <c r="H35" s="138"/>
    </row>
    <row r="36" spans="1:8" ht="30" customHeight="1">
      <c r="A36" s="68" t="s">
        <v>9</v>
      </c>
      <c r="B36" s="70" t="s">
        <v>163</v>
      </c>
      <c r="C36" s="15">
        <f>CENTRALA!C17+'Razem OW'!C17</f>
        <v>573255</v>
      </c>
      <c r="D36" s="15">
        <f>CENTRALA!D17+'Razem OW'!D17</f>
        <v>573255</v>
      </c>
      <c r="E36" s="88" t="str">
        <f t="shared" si="0"/>
        <v>-</v>
      </c>
      <c r="F36" s="110">
        <f t="shared" si="1"/>
        <v>1</v>
      </c>
      <c r="H36" s="138"/>
    </row>
    <row r="37" spans="1:8" ht="30" customHeight="1">
      <c r="A37" s="68" t="s">
        <v>10</v>
      </c>
      <c r="B37" s="70" t="s">
        <v>171</v>
      </c>
      <c r="C37" s="15">
        <f>CENTRALA!C18+'Razem OW'!C18</f>
        <v>38144</v>
      </c>
      <c r="D37" s="15">
        <f>CENTRALA!D18+'Razem OW'!D18</f>
        <v>38144</v>
      </c>
      <c r="E37" s="88" t="str">
        <f t="shared" si="0"/>
        <v>-</v>
      </c>
      <c r="F37" s="110">
        <f t="shared" si="1"/>
        <v>1</v>
      </c>
      <c r="H37" s="138"/>
    </row>
    <row r="38" spans="1:8" ht="30" customHeight="1">
      <c r="A38" s="68" t="s">
        <v>11</v>
      </c>
      <c r="B38" s="70" t="s">
        <v>164</v>
      </c>
      <c r="C38" s="15">
        <f>CENTRALA!C19+'Razem OW'!C19</f>
        <v>142497</v>
      </c>
      <c r="D38" s="15">
        <f>CENTRALA!D19+'Razem OW'!D19</f>
        <v>142497</v>
      </c>
      <c r="E38" s="88" t="str">
        <f t="shared" si="0"/>
        <v>-</v>
      </c>
      <c r="F38" s="110">
        <f t="shared" si="1"/>
        <v>1</v>
      </c>
      <c r="H38" s="138"/>
    </row>
    <row r="39" spans="1:8" ht="30" customHeight="1">
      <c r="A39" s="68" t="s">
        <v>12</v>
      </c>
      <c r="B39" s="70" t="s">
        <v>165</v>
      </c>
      <c r="C39" s="15">
        <f>CENTRALA!C20+'Razem OW'!C20</f>
        <v>1452532</v>
      </c>
      <c r="D39" s="15">
        <f>CENTRALA!D20+'Razem OW'!D20</f>
        <v>1458532</v>
      </c>
      <c r="E39" s="88">
        <f t="shared" si="0"/>
        <v>6000</v>
      </c>
      <c r="F39" s="110">
        <f t="shared" si="1"/>
        <v>1.0041</v>
      </c>
      <c r="H39" s="138"/>
    </row>
    <row r="40" spans="1:8" ht="30" customHeight="1">
      <c r="A40" s="68" t="s">
        <v>14</v>
      </c>
      <c r="B40" s="70" t="s">
        <v>13</v>
      </c>
      <c r="C40" s="15">
        <f>CENTRALA!C21+'Razem OW'!C21</f>
        <v>592061</v>
      </c>
      <c r="D40" s="15">
        <f>CENTRALA!D21+'Razem OW'!D21</f>
        <v>595561</v>
      </c>
      <c r="E40" s="88">
        <f t="shared" si="0"/>
        <v>3500</v>
      </c>
      <c r="F40" s="110">
        <f t="shared" si="1"/>
        <v>1.0059</v>
      </c>
      <c r="H40" s="138"/>
    </row>
    <row r="41" spans="1:8" ht="30" customHeight="1">
      <c r="A41" s="68" t="s">
        <v>15</v>
      </c>
      <c r="B41" s="70" t="s">
        <v>167</v>
      </c>
      <c r="C41" s="15">
        <f>CENTRALA!C22+'Razem OW'!C22</f>
        <v>8672393</v>
      </c>
      <c r="D41" s="15">
        <f>CENTRALA!D22+'Razem OW'!D22</f>
        <v>8683091</v>
      </c>
      <c r="E41" s="88">
        <f t="shared" si="0"/>
        <v>10698</v>
      </c>
      <c r="F41" s="110">
        <f t="shared" si="1"/>
        <v>1.0012</v>
      </c>
      <c r="H41" s="138"/>
    </row>
    <row r="42" spans="1:8" ht="30" customHeight="1">
      <c r="A42" s="68" t="s">
        <v>172</v>
      </c>
      <c r="B42" s="69" t="s">
        <v>66</v>
      </c>
      <c r="C42" s="15">
        <f>CENTRALA!C23+'Razem OW'!C23</f>
        <v>26120</v>
      </c>
      <c r="D42" s="15">
        <f>CENTRALA!D23+'Razem OW'!D23</f>
        <v>26120</v>
      </c>
      <c r="E42" s="88" t="str">
        <f t="shared" si="0"/>
        <v>-</v>
      </c>
      <c r="F42" s="110">
        <f t="shared" si="1"/>
        <v>1</v>
      </c>
      <c r="H42" s="138"/>
    </row>
    <row r="43" spans="1:8" ht="36" customHeight="1">
      <c r="A43" s="68" t="s">
        <v>16</v>
      </c>
      <c r="B43" s="70" t="s">
        <v>139</v>
      </c>
      <c r="C43" s="15">
        <f>CENTRALA!C24+'Razem OW'!C24</f>
        <v>416000</v>
      </c>
      <c r="D43" s="15">
        <f>CENTRALA!D24+'Razem OW'!D24</f>
        <v>416000</v>
      </c>
      <c r="E43" s="88" t="str">
        <f t="shared" si="0"/>
        <v>-</v>
      </c>
      <c r="F43" s="110">
        <f t="shared" si="1"/>
        <v>1</v>
      </c>
      <c r="H43" s="138"/>
    </row>
    <row r="44" spans="1:8" ht="30" customHeight="1">
      <c r="A44" s="68" t="s">
        <v>136</v>
      </c>
      <c r="B44" s="70" t="s">
        <v>60</v>
      </c>
      <c r="C44" s="15">
        <f>CENTRALA!C25+'Razem OW'!C25</f>
        <v>6455</v>
      </c>
      <c r="D44" s="15">
        <f>CENTRALA!D25+'Razem OW'!D25</f>
        <v>6455</v>
      </c>
      <c r="E44" s="88" t="str">
        <f t="shared" si="0"/>
        <v>-</v>
      </c>
      <c r="F44" s="110">
        <f t="shared" si="1"/>
        <v>1</v>
      </c>
      <c r="H44" s="138"/>
    </row>
    <row r="45" spans="1:8" ht="30" customHeight="1">
      <c r="A45" s="68" t="s">
        <v>137</v>
      </c>
      <c r="B45" s="70" t="s">
        <v>140</v>
      </c>
      <c r="C45" s="15">
        <f>CENTRALA!C26+'Razem OW'!C26</f>
        <v>0</v>
      </c>
      <c r="D45" s="15">
        <f>CENTRALA!D26+'Razem OW'!D26</f>
        <v>0</v>
      </c>
      <c r="E45" s="88" t="str">
        <f t="shared" si="0"/>
        <v>-</v>
      </c>
      <c r="F45" s="110" t="str">
        <f t="shared" si="1"/>
        <v>-</v>
      </c>
      <c r="H45" s="138"/>
    </row>
    <row r="46" spans="1:8" ht="30" customHeight="1">
      <c r="A46" s="68" t="s">
        <v>138</v>
      </c>
      <c r="B46" s="70" t="s">
        <v>141</v>
      </c>
      <c r="C46" s="15">
        <f>CENTRALA!C27+'Razem OW'!C27</f>
        <v>139477</v>
      </c>
      <c r="D46" s="15">
        <f>CENTRALA!D27+'Razem OW'!D27</f>
        <v>151909</v>
      </c>
      <c r="E46" s="88">
        <f t="shared" si="0"/>
        <v>12432</v>
      </c>
      <c r="F46" s="110">
        <f t="shared" si="1"/>
        <v>1.0891</v>
      </c>
      <c r="H46" s="138"/>
    </row>
    <row r="47" spans="1:8" s="14" customFormat="1" ht="30.75" customHeight="1">
      <c r="A47" s="39" t="s">
        <v>68</v>
      </c>
      <c r="B47" s="71" t="s">
        <v>113</v>
      </c>
      <c r="C47" s="13">
        <f>CENTRALA!C28+'Razem OW'!C28</f>
        <v>0</v>
      </c>
      <c r="D47" s="13">
        <f>CENTRALA!D28+'Razem OW'!D28</f>
        <v>0</v>
      </c>
      <c r="E47" s="25" t="str">
        <f t="shared" si="0"/>
        <v>-</v>
      </c>
      <c r="F47" s="113" t="str">
        <f t="shared" si="1"/>
        <v>-</v>
      </c>
      <c r="G47" s="137"/>
      <c r="H47" s="138"/>
    </row>
    <row r="48" spans="1:8" s="14" customFormat="1" ht="30.75" customHeight="1">
      <c r="A48" s="39" t="s">
        <v>67</v>
      </c>
      <c r="B48" s="71" t="s">
        <v>70</v>
      </c>
      <c r="C48" s="13">
        <f>CENTRALA!C29+'Razem OW'!C29</f>
        <v>1787607</v>
      </c>
      <c r="D48" s="13">
        <f>CENTRALA!D29+'Razem OW'!D29</f>
        <v>1787607</v>
      </c>
      <c r="E48" s="13" t="str">
        <f t="shared" si="0"/>
        <v>-</v>
      </c>
      <c r="F48" s="109">
        <f t="shared" si="1"/>
        <v>1</v>
      </c>
      <c r="G48" s="137"/>
      <c r="H48" s="138"/>
    </row>
    <row r="49" spans="1:8" s="14" customFormat="1" ht="33" customHeight="1">
      <c r="A49" s="59" t="s">
        <v>176</v>
      </c>
      <c r="B49" s="60" t="s">
        <v>149</v>
      </c>
      <c r="C49" s="13">
        <f>C19-C24</f>
        <v>68640</v>
      </c>
      <c r="D49" s="13">
        <f>D19-D24</f>
        <v>-18183</v>
      </c>
      <c r="E49" s="13">
        <f t="shared" si="0"/>
        <v>-86823</v>
      </c>
      <c r="F49" s="109">
        <f t="shared" si="1"/>
        <v>-0.2649</v>
      </c>
      <c r="G49" s="137"/>
      <c r="H49" s="138"/>
    </row>
    <row r="50" spans="1:8" s="14" customFormat="1" ht="33" customHeight="1">
      <c r="A50" s="59" t="s">
        <v>177</v>
      </c>
      <c r="B50" s="60" t="s">
        <v>148</v>
      </c>
      <c r="C50" s="13">
        <f>C51+C52+C53+C61+C62+C67+C68+C69+C70</f>
        <v>647238</v>
      </c>
      <c r="D50" s="13">
        <f>D51+D52+D53+D61+D62+D67+D68+D69+D70</f>
        <v>647502</v>
      </c>
      <c r="E50" s="13">
        <f t="shared" si="0"/>
        <v>264</v>
      </c>
      <c r="F50" s="109">
        <f t="shared" si="1"/>
        <v>1.0004</v>
      </c>
      <c r="G50" s="137"/>
      <c r="H50" s="138"/>
    </row>
    <row r="51" spans="1:8" ht="30" customHeight="1">
      <c r="A51" s="61" t="s">
        <v>19</v>
      </c>
      <c r="B51" s="57" t="s">
        <v>20</v>
      </c>
      <c r="C51" s="15">
        <f>CENTRALA!C31+'Razem OW'!C31</f>
        <v>22015</v>
      </c>
      <c r="D51" s="15">
        <f>CENTRALA!D31+'Razem OW'!D31</f>
        <v>22024</v>
      </c>
      <c r="E51" s="15">
        <f t="shared" si="0"/>
        <v>9</v>
      </c>
      <c r="F51" s="110">
        <f t="shared" si="1"/>
        <v>1.0004</v>
      </c>
      <c r="H51" s="138"/>
    </row>
    <row r="52" spans="1:8" ht="30" customHeight="1">
      <c r="A52" s="61" t="s">
        <v>21</v>
      </c>
      <c r="B52" s="57" t="s">
        <v>22</v>
      </c>
      <c r="C52" s="15">
        <f>CENTRALA!C32+'Razem OW'!C32</f>
        <v>137637</v>
      </c>
      <c r="D52" s="15">
        <f>CENTRALA!D32+'Razem OW'!D32</f>
        <v>137672</v>
      </c>
      <c r="E52" s="15">
        <f t="shared" si="0"/>
        <v>35</v>
      </c>
      <c r="F52" s="110">
        <f t="shared" si="1"/>
        <v>1.0003</v>
      </c>
      <c r="H52" s="138"/>
    </row>
    <row r="53" spans="1:8" ht="30" customHeight="1">
      <c r="A53" s="61" t="s">
        <v>23</v>
      </c>
      <c r="B53" s="72" t="s">
        <v>37</v>
      </c>
      <c r="C53" s="15">
        <f>C54+C56+C57+C58+C59+C60</f>
        <v>4014</v>
      </c>
      <c r="D53" s="15">
        <f>D54+D56+D57+D58+D59+D60</f>
        <v>4014</v>
      </c>
      <c r="E53" s="15" t="str">
        <f t="shared" si="0"/>
        <v>-</v>
      </c>
      <c r="F53" s="110">
        <f t="shared" si="1"/>
        <v>1</v>
      </c>
      <c r="H53" s="138"/>
    </row>
    <row r="54" spans="1:8" s="17" customFormat="1" ht="30" customHeight="1">
      <c r="A54" s="73" t="s">
        <v>45</v>
      </c>
      <c r="B54" s="74" t="s">
        <v>38</v>
      </c>
      <c r="C54" s="15">
        <f>CENTRALA!C34+'Razem OW'!C34</f>
        <v>497</v>
      </c>
      <c r="D54" s="15">
        <f>CENTRALA!D34+'Razem OW'!D34</f>
        <v>497</v>
      </c>
      <c r="E54" s="15" t="str">
        <f t="shared" si="0"/>
        <v>-</v>
      </c>
      <c r="F54" s="110">
        <f t="shared" si="1"/>
        <v>1</v>
      </c>
      <c r="G54" s="139"/>
      <c r="H54" s="138"/>
    </row>
    <row r="55" spans="1:8" s="17" customFormat="1" ht="30" customHeight="1">
      <c r="A55" s="73" t="s">
        <v>46</v>
      </c>
      <c r="B55" s="75" t="s">
        <v>39</v>
      </c>
      <c r="C55" s="15">
        <f>CENTRALA!C35+'Razem OW'!C35</f>
        <v>473</v>
      </c>
      <c r="D55" s="15">
        <f>CENTRALA!D35+'Razem OW'!D35</f>
        <v>473</v>
      </c>
      <c r="E55" s="15" t="str">
        <f t="shared" si="0"/>
        <v>-</v>
      </c>
      <c r="F55" s="110">
        <f t="shared" si="1"/>
        <v>1</v>
      </c>
      <c r="G55" s="139"/>
      <c r="H55" s="138"/>
    </row>
    <row r="56" spans="1:8" s="17" customFormat="1" ht="30" customHeight="1">
      <c r="A56" s="73" t="s">
        <v>47</v>
      </c>
      <c r="B56" s="74" t="s">
        <v>40</v>
      </c>
      <c r="C56" s="15">
        <f>CENTRALA!C36+'Razem OW'!C36</f>
        <v>129</v>
      </c>
      <c r="D56" s="15">
        <f>CENTRALA!D36+'Razem OW'!D36</f>
        <v>129</v>
      </c>
      <c r="E56" s="15" t="str">
        <f t="shared" si="0"/>
        <v>-</v>
      </c>
      <c r="F56" s="110">
        <f t="shared" si="1"/>
        <v>1</v>
      </c>
      <c r="G56" s="139"/>
      <c r="H56" s="138"/>
    </row>
    <row r="57" spans="1:8" s="17" customFormat="1" ht="30" customHeight="1">
      <c r="A57" s="73" t="s">
        <v>48</v>
      </c>
      <c r="B57" s="74" t="s">
        <v>41</v>
      </c>
      <c r="C57" s="15">
        <f>CENTRALA!C37+'Razem OW'!C37</f>
        <v>20</v>
      </c>
      <c r="D57" s="15">
        <f>CENTRALA!D37+'Razem OW'!D37</f>
        <v>20</v>
      </c>
      <c r="E57" s="15" t="str">
        <f t="shared" si="0"/>
        <v>-</v>
      </c>
      <c r="F57" s="110">
        <f t="shared" si="1"/>
        <v>1</v>
      </c>
      <c r="G57" s="139"/>
      <c r="H57" s="138"/>
    </row>
    <row r="58" spans="1:8" s="17" customFormat="1" ht="30" customHeight="1">
      <c r="A58" s="73" t="s">
        <v>49</v>
      </c>
      <c r="B58" s="74" t="s">
        <v>42</v>
      </c>
      <c r="C58" s="15">
        <f>CENTRALA!C38+'Razem OW'!C38</f>
        <v>0</v>
      </c>
      <c r="D58" s="15">
        <f>CENTRALA!D38+'Razem OW'!D38</f>
        <v>0</v>
      </c>
      <c r="E58" s="15" t="str">
        <f t="shared" si="0"/>
        <v>-</v>
      </c>
      <c r="F58" s="110" t="str">
        <f t="shared" si="1"/>
        <v>-</v>
      </c>
      <c r="G58" s="139"/>
      <c r="H58" s="138"/>
    </row>
    <row r="59" spans="1:8" s="17" customFormat="1" ht="30" customHeight="1">
      <c r="A59" s="73" t="s">
        <v>50</v>
      </c>
      <c r="B59" s="74" t="s">
        <v>43</v>
      </c>
      <c r="C59" s="15">
        <f>CENTRALA!C39+'Razem OW'!C39</f>
        <v>3148</v>
      </c>
      <c r="D59" s="15">
        <f>CENTRALA!D39+'Razem OW'!D39</f>
        <v>3148</v>
      </c>
      <c r="E59" s="15" t="str">
        <f t="shared" si="0"/>
        <v>-</v>
      </c>
      <c r="F59" s="110">
        <f t="shared" si="1"/>
        <v>1</v>
      </c>
      <c r="G59" s="139"/>
      <c r="H59" s="138"/>
    </row>
    <row r="60" spans="1:8" s="18" customFormat="1" ht="30" customHeight="1">
      <c r="A60" s="73" t="s">
        <v>51</v>
      </c>
      <c r="B60" s="74" t="s">
        <v>44</v>
      </c>
      <c r="C60" s="15">
        <f>CENTRALA!C40+'Razem OW'!C40</f>
        <v>220</v>
      </c>
      <c r="D60" s="15">
        <f>CENTRALA!D40+'Razem OW'!D40</f>
        <v>220</v>
      </c>
      <c r="E60" s="15" t="str">
        <f t="shared" si="0"/>
        <v>-</v>
      </c>
      <c r="F60" s="110">
        <f t="shared" si="1"/>
        <v>1</v>
      </c>
      <c r="G60" s="140"/>
      <c r="H60" s="138"/>
    </row>
    <row r="61" spans="1:8" ht="30" customHeight="1">
      <c r="A61" s="38" t="s">
        <v>24</v>
      </c>
      <c r="B61" s="57" t="s">
        <v>25</v>
      </c>
      <c r="C61" s="15">
        <f>CENTRALA!C41+'Razem OW'!C41</f>
        <v>300346</v>
      </c>
      <c r="D61" s="15">
        <f>CENTRALA!D41+'Razem OW'!D41</f>
        <v>300455</v>
      </c>
      <c r="E61" s="15">
        <f t="shared" si="0"/>
        <v>109</v>
      </c>
      <c r="F61" s="110">
        <f t="shared" si="1"/>
        <v>1.0004</v>
      </c>
      <c r="H61" s="138"/>
    </row>
    <row r="62" spans="1:8" ht="30" customHeight="1">
      <c r="A62" s="61" t="s">
        <v>26</v>
      </c>
      <c r="B62" s="66" t="s">
        <v>61</v>
      </c>
      <c r="C62" s="15">
        <f>SUM(C63:C66)</f>
        <v>61596</v>
      </c>
      <c r="D62" s="15">
        <f>SUM(D63:D66)</f>
        <v>61663</v>
      </c>
      <c r="E62" s="15">
        <f t="shared" si="0"/>
        <v>67</v>
      </c>
      <c r="F62" s="110">
        <f t="shared" si="1"/>
        <v>1.0011</v>
      </c>
      <c r="H62" s="138"/>
    </row>
    <row r="63" spans="1:8" s="17" customFormat="1" ht="30" customHeight="1">
      <c r="A63" s="73" t="s">
        <v>56</v>
      </c>
      <c r="B63" s="74" t="s">
        <v>52</v>
      </c>
      <c r="C63" s="15">
        <f>CENTRALA!C43+'Razem OW'!C43</f>
        <v>45428</v>
      </c>
      <c r="D63" s="15">
        <f>CENTRALA!D43+'Razem OW'!D43</f>
        <v>45441</v>
      </c>
      <c r="E63" s="15">
        <f t="shared" si="0"/>
        <v>13</v>
      </c>
      <c r="F63" s="110">
        <f t="shared" si="1"/>
        <v>1.0003</v>
      </c>
      <c r="G63" s="139"/>
      <c r="H63" s="138"/>
    </row>
    <row r="64" spans="1:8" s="17" customFormat="1" ht="30" customHeight="1">
      <c r="A64" s="73" t="s">
        <v>57</v>
      </c>
      <c r="B64" s="74" t="s">
        <v>53</v>
      </c>
      <c r="C64" s="15">
        <f>CENTRALA!C44+'Razem OW'!C44</f>
        <v>7360</v>
      </c>
      <c r="D64" s="15">
        <f>CENTRALA!D44+'Razem OW'!D44</f>
        <v>7361</v>
      </c>
      <c r="E64" s="15">
        <f t="shared" si="0"/>
        <v>1</v>
      </c>
      <c r="F64" s="110">
        <f t="shared" si="1"/>
        <v>1.0001</v>
      </c>
      <c r="G64" s="139"/>
      <c r="H64" s="138"/>
    </row>
    <row r="65" spans="1:8" s="17" customFormat="1" ht="30" customHeight="1">
      <c r="A65" s="73" t="s">
        <v>58</v>
      </c>
      <c r="B65" s="74" t="s">
        <v>54</v>
      </c>
      <c r="C65" s="15">
        <f>CENTRALA!C45+'Razem OW'!C45</f>
        <v>0</v>
      </c>
      <c r="D65" s="15">
        <f>CENTRALA!D45+'Razem OW'!D45</f>
        <v>0</v>
      </c>
      <c r="E65" s="15" t="str">
        <f t="shared" si="0"/>
        <v>-</v>
      </c>
      <c r="F65" s="110" t="str">
        <f t="shared" si="1"/>
        <v>-</v>
      </c>
      <c r="G65" s="139"/>
      <c r="H65" s="138"/>
    </row>
    <row r="66" spans="1:8" s="17" customFormat="1" ht="30" customHeight="1">
      <c r="A66" s="73" t="s">
        <v>59</v>
      </c>
      <c r="B66" s="74" t="s">
        <v>55</v>
      </c>
      <c r="C66" s="15">
        <f>CENTRALA!C46+'Razem OW'!C46</f>
        <v>8808</v>
      </c>
      <c r="D66" s="15">
        <f>CENTRALA!D46+'Razem OW'!D46</f>
        <v>8861</v>
      </c>
      <c r="E66" s="15">
        <f t="shared" si="0"/>
        <v>53</v>
      </c>
      <c r="F66" s="110">
        <f t="shared" si="1"/>
        <v>1.006</v>
      </c>
      <c r="G66" s="139"/>
      <c r="H66" s="138"/>
    </row>
    <row r="67" spans="1:8" ht="30" customHeight="1">
      <c r="A67" s="61" t="s">
        <v>27</v>
      </c>
      <c r="B67" s="62" t="s">
        <v>28</v>
      </c>
      <c r="C67" s="15">
        <f>CENTRALA!C47+'Razem OW'!C47</f>
        <v>200</v>
      </c>
      <c r="D67" s="15">
        <f>CENTRALA!D47+'Razem OW'!D47</f>
        <v>200</v>
      </c>
      <c r="E67" s="15" t="str">
        <f t="shared" si="0"/>
        <v>-</v>
      </c>
      <c r="F67" s="110">
        <f t="shared" si="1"/>
        <v>1</v>
      </c>
      <c r="H67" s="138"/>
    </row>
    <row r="68" spans="1:8" ht="42" customHeight="1">
      <c r="A68" s="61" t="s">
        <v>29</v>
      </c>
      <c r="B68" s="62" t="s">
        <v>114</v>
      </c>
      <c r="C68" s="88">
        <f>CENTRALA!C48+'Razem OW'!C48</f>
        <v>111366</v>
      </c>
      <c r="D68" s="88">
        <f>CENTRALA!D48+'Razem OW'!D48</f>
        <v>111366</v>
      </c>
      <c r="E68" s="15" t="str">
        <f t="shared" si="0"/>
        <v>-</v>
      </c>
      <c r="F68" s="110">
        <f t="shared" si="1"/>
        <v>1</v>
      </c>
      <c r="H68" s="138"/>
    </row>
    <row r="69" spans="1:8" ht="42" customHeight="1">
      <c r="A69" s="61" t="s">
        <v>30</v>
      </c>
      <c r="B69" s="62" t="s">
        <v>31</v>
      </c>
      <c r="C69" s="15">
        <f>CENTRALA!C49+'Razem OW'!C49</f>
        <v>4103</v>
      </c>
      <c r="D69" s="15">
        <f>CENTRALA!D49+'Razem OW'!D49</f>
        <v>4103</v>
      </c>
      <c r="E69" s="15" t="str">
        <f t="shared" si="0"/>
        <v>-</v>
      </c>
      <c r="F69" s="110">
        <f t="shared" si="1"/>
        <v>1</v>
      </c>
      <c r="H69" s="138"/>
    </row>
    <row r="70" spans="1:8" ht="30" customHeight="1">
      <c r="A70" s="61" t="s">
        <v>32</v>
      </c>
      <c r="B70" s="62" t="s">
        <v>33</v>
      </c>
      <c r="C70" s="15">
        <f>CENTRALA!C50+'Razem OW'!C50</f>
        <v>5961</v>
      </c>
      <c r="D70" s="15">
        <f>CENTRALA!D50+'Razem OW'!D50</f>
        <v>6005</v>
      </c>
      <c r="E70" s="15">
        <f t="shared" si="0"/>
        <v>44</v>
      </c>
      <c r="F70" s="110">
        <f t="shared" si="1"/>
        <v>1.0074</v>
      </c>
      <c r="H70" s="138"/>
    </row>
    <row r="71" spans="1:8" s="14" customFormat="1" ht="33" customHeight="1">
      <c r="A71" s="76" t="s">
        <v>178</v>
      </c>
      <c r="B71" s="77" t="s">
        <v>181</v>
      </c>
      <c r="C71" s="13">
        <f>SUM(C72:C73)</f>
        <v>38468</v>
      </c>
      <c r="D71" s="13">
        <f>SUM(D72:D73)</f>
        <v>38732</v>
      </c>
      <c r="E71" s="13">
        <f t="shared" si="0"/>
        <v>264</v>
      </c>
      <c r="F71" s="109">
        <f t="shared" si="1"/>
        <v>1.0069</v>
      </c>
      <c r="G71" s="137"/>
      <c r="H71" s="138"/>
    </row>
    <row r="72" spans="1:8" ht="72" customHeight="1">
      <c r="A72" s="61" t="s">
        <v>115</v>
      </c>
      <c r="B72" s="62" t="s">
        <v>116</v>
      </c>
      <c r="C72" s="15">
        <v>161</v>
      </c>
      <c r="D72" s="15">
        <f>C72</f>
        <v>161</v>
      </c>
      <c r="E72" s="15" t="str">
        <f aca="true" t="shared" si="2" ref="E72:E91">IF(C72=D72,"-",D72-C72)</f>
        <v>-</v>
      </c>
      <c r="F72" s="110">
        <f aca="true" t="shared" si="3" ref="F72:F91">IF(C72=0,"-",D72/C72)</f>
        <v>1</v>
      </c>
      <c r="H72" s="138"/>
    </row>
    <row r="73" spans="1:8" ht="30" customHeight="1">
      <c r="A73" s="61" t="s">
        <v>152</v>
      </c>
      <c r="B73" s="66" t="s">
        <v>117</v>
      </c>
      <c r="C73" s="15">
        <v>38307</v>
      </c>
      <c r="D73" s="15">
        <f>C73+150+114</f>
        <v>38571</v>
      </c>
      <c r="E73" s="15">
        <f t="shared" si="2"/>
        <v>264</v>
      </c>
      <c r="F73" s="110">
        <f t="shared" si="3"/>
        <v>1.0069</v>
      </c>
      <c r="H73" s="138"/>
    </row>
    <row r="74" spans="1:8" s="14" customFormat="1" ht="33" customHeight="1">
      <c r="A74" s="76" t="s">
        <v>182</v>
      </c>
      <c r="B74" s="77" t="s">
        <v>179</v>
      </c>
      <c r="C74" s="13">
        <f>C75+C76+C77+C78</f>
        <v>273994</v>
      </c>
      <c r="D74" s="13">
        <f>D75+D76+D77+D78</f>
        <v>241163</v>
      </c>
      <c r="E74" s="13">
        <f t="shared" si="2"/>
        <v>-32831</v>
      </c>
      <c r="F74" s="109">
        <f t="shared" si="3"/>
        <v>0.8802</v>
      </c>
      <c r="G74" s="137"/>
      <c r="H74" s="138"/>
    </row>
    <row r="75" spans="1:8" ht="47.25" customHeight="1">
      <c r="A75" s="61" t="s">
        <v>118</v>
      </c>
      <c r="B75" s="62" t="s">
        <v>143</v>
      </c>
      <c r="C75" s="15">
        <f>CENTRALA!C52+'Razem OW'!C52</f>
        <v>29345</v>
      </c>
      <c r="D75" s="15">
        <f>CENTRALA!D52+'Razem OW'!D52</f>
        <v>22964</v>
      </c>
      <c r="E75" s="15">
        <f t="shared" si="2"/>
        <v>-6381</v>
      </c>
      <c r="F75" s="110">
        <f t="shared" si="3"/>
        <v>0.7826</v>
      </c>
      <c r="H75" s="138"/>
    </row>
    <row r="76" spans="1:8" ht="33.75" customHeight="1">
      <c r="A76" s="61" t="s">
        <v>35</v>
      </c>
      <c r="B76" s="62" t="s">
        <v>63</v>
      </c>
      <c r="C76" s="15">
        <f>CENTRALA!C53+'Razem OW'!C53</f>
        <v>229276</v>
      </c>
      <c r="D76" s="15">
        <f>CENTRALA!D53+'Razem OW'!D53</f>
        <v>199276</v>
      </c>
      <c r="E76" s="15">
        <f t="shared" si="2"/>
        <v>-30000</v>
      </c>
      <c r="F76" s="110">
        <f t="shared" si="3"/>
        <v>0.8692</v>
      </c>
      <c r="H76" s="138"/>
    </row>
    <row r="77" spans="1:8" ht="30" customHeight="1">
      <c r="A77" s="61" t="s">
        <v>36</v>
      </c>
      <c r="B77" s="62" t="s">
        <v>120</v>
      </c>
      <c r="C77" s="15">
        <f>CENTRALA!C54+'Razem OW'!C54</f>
        <v>0</v>
      </c>
      <c r="D77" s="15">
        <f>CENTRALA!D54+'Razem OW'!D54</f>
        <v>0</v>
      </c>
      <c r="E77" s="15" t="str">
        <f t="shared" si="2"/>
        <v>-</v>
      </c>
      <c r="F77" s="110" t="str">
        <f t="shared" si="3"/>
        <v>-</v>
      </c>
      <c r="H77" s="138"/>
    </row>
    <row r="78" spans="1:8" ht="30" customHeight="1">
      <c r="A78" s="61" t="s">
        <v>119</v>
      </c>
      <c r="B78" s="66" t="s">
        <v>121</v>
      </c>
      <c r="C78" s="15">
        <f>CENTRALA!C55+'Razem OW'!C55</f>
        <v>15373</v>
      </c>
      <c r="D78" s="15">
        <f>CENTRALA!D55+'Razem OW'!D55</f>
        <v>18923</v>
      </c>
      <c r="E78" s="15">
        <f t="shared" si="2"/>
        <v>3550</v>
      </c>
      <c r="F78" s="110">
        <f t="shared" si="3"/>
        <v>1.2309</v>
      </c>
      <c r="H78" s="138"/>
    </row>
    <row r="79" spans="1:8" s="14" customFormat="1" ht="33" customHeight="1">
      <c r="A79" s="76" t="s">
        <v>183</v>
      </c>
      <c r="B79" s="77" t="s">
        <v>147</v>
      </c>
      <c r="C79" s="13">
        <f>C80+C81</f>
        <v>30968</v>
      </c>
      <c r="D79" s="13">
        <f>D80+D81</f>
        <v>84970</v>
      </c>
      <c r="E79" s="13">
        <f t="shared" si="2"/>
        <v>54002</v>
      </c>
      <c r="F79" s="109">
        <f t="shared" si="3"/>
        <v>2.7438</v>
      </c>
      <c r="G79" s="137"/>
      <c r="H79" s="138"/>
    </row>
    <row r="80" spans="1:10" ht="30" customHeight="1">
      <c r="A80" s="61" t="s">
        <v>122</v>
      </c>
      <c r="B80" s="62" t="s">
        <v>123</v>
      </c>
      <c r="C80" s="15">
        <v>30968</v>
      </c>
      <c r="D80" s="15">
        <f>C80+54002</f>
        <v>84970</v>
      </c>
      <c r="E80" s="15">
        <f t="shared" si="2"/>
        <v>54002</v>
      </c>
      <c r="F80" s="110">
        <f t="shared" si="3"/>
        <v>2.7438</v>
      </c>
      <c r="H80" s="138"/>
      <c r="J80" s="144"/>
    </row>
    <row r="81" spans="1:10" ht="30" customHeight="1">
      <c r="A81" s="61" t="s">
        <v>124</v>
      </c>
      <c r="B81" s="66" t="s">
        <v>125</v>
      </c>
      <c r="C81" s="15">
        <v>0</v>
      </c>
      <c r="D81" s="15">
        <f>C81</f>
        <v>0</v>
      </c>
      <c r="E81" s="15" t="str">
        <f t="shared" si="2"/>
        <v>-</v>
      </c>
      <c r="F81" s="110" t="str">
        <f t="shared" si="3"/>
        <v>-</v>
      </c>
      <c r="H81" s="138"/>
      <c r="J81" s="145"/>
    </row>
    <row r="82" spans="1:8" s="14" customFormat="1" ht="39.75" customHeight="1">
      <c r="A82" s="76" t="s">
        <v>184</v>
      </c>
      <c r="B82" s="77" t="s">
        <v>154</v>
      </c>
      <c r="C82" s="13">
        <f>CENTRALA!C56+'Razem OW'!C56</f>
        <v>73741</v>
      </c>
      <c r="D82" s="13">
        <f>CENTRALA!D56+'Razem OW'!D56</f>
        <v>73751</v>
      </c>
      <c r="E82" s="13">
        <f t="shared" si="2"/>
        <v>10</v>
      </c>
      <c r="F82" s="109">
        <f t="shared" si="3"/>
        <v>1.0001</v>
      </c>
      <c r="G82" s="137"/>
      <c r="H82" s="138"/>
    </row>
    <row r="83" spans="1:8" s="14" customFormat="1" ht="64.5" customHeight="1">
      <c r="A83" s="76" t="s">
        <v>185</v>
      </c>
      <c r="B83" s="77" t="s">
        <v>135</v>
      </c>
      <c r="C83" s="13">
        <f>C49-C50+C71-C74+C79-C82</f>
        <v>-856897</v>
      </c>
      <c r="D83" s="13">
        <f>D49-D50+D71-D74+D79-D82</f>
        <v>-856897</v>
      </c>
      <c r="E83" s="13" t="str">
        <f t="shared" si="2"/>
        <v>-</v>
      </c>
      <c r="F83" s="109">
        <f t="shared" si="3"/>
        <v>1</v>
      </c>
      <c r="G83" s="137"/>
      <c r="H83" s="138"/>
    </row>
    <row r="84" spans="1:8" s="14" customFormat="1" ht="33" customHeight="1">
      <c r="A84" s="76" t="s">
        <v>186</v>
      </c>
      <c r="B84" s="77" t="s">
        <v>145</v>
      </c>
      <c r="C84" s="13">
        <f>C85-C86</f>
        <v>0</v>
      </c>
      <c r="D84" s="13">
        <f>D85-D86</f>
        <v>0</v>
      </c>
      <c r="E84" s="13" t="str">
        <f t="shared" si="2"/>
        <v>-</v>
      </c>
      <c r="F84" s="109" t="str">
        <f t="shared" si="3"/>
        <v>-</v>
      </c>
      <c r="G84" s="137"/>
      <c r="H84" s="138"/>
    </row>
    <row r="85" spans="1:8" ht="30" customHeight="1">
      <c r="A85" s="61" t="s">
        <v>127</v>
      </c>
      <c r="B85" s="62" t="s">
        <v>128</v>
      </c>
      <c r="C85" s="15">
        <v>0</v>
      </c>
      <c r="D85" s="15">
        <f>C85</f>
        <v>0</v>
      </c>
      <c r="E85" s="15" t="str">
        <f t="shared" si="2"/>
        <v>-</v>
      </c>
      <c r="F85" s="110" t="str">
        <f t="shared" si="3"/>
        <v>-</v>
      </c>
      <c r="H85" s="138"/>
    </row>
    <row r="86" spans="1:8" ht="30" customHeight="1">
      <c r="A86" s="61" t="s">
        <v>129</v>
      </c>
      <c r="B86" s="62" t="s">
        <v>130</v>
      </c>
      <c r="C86" s="15">
        <v>0</v>
      </c>
      <c r="D86" s="15">
        <f>C86</f>
        <v>0</v>
      </c>
      <c r="E86" s="15" t="str">
        <f t="shared" si="2"/>
        <v>-</v>
      </c>
      <c r="F86" s="110" t="str">
        <f t="shared" si="3"/>
        <v>-</v>
      </c>
      <c r="H86" s="138"/>
    </row>
    <row r="87" spans="1:8" s="19" customFormat="1" ht="33" customHeight="1">
      <c r="A87" s="76" t="s">
        <v>187</v>
      </c>
      <c r="B87" s="78" t="s">
        <v>146</v>
      </c>
      <c r="C87" s="80">
        <f>C83+C84</f>
        <v>-856897</v>
      </c>
      <c r="D87" s="80">
        <f>D83+D84</f>
        <v>-856897</v>
      </c>
      <c r="E87" s="80" t="str">
        <f t="shared" si="2"/>
        <v>-</v>
      </c>
      <c r="F87" s="114">
        <f t="shared" si="3"/>
        <v>1</v>
      </c>
      <c r="G87" s="141"/>
      <c r="H87" s="138"/>
    </row>
    <row r="88" spans="1:8" s="19" customFormat="1" ht="69" customHeight="1">
      <c r="A88" s="76" t="s">
        <v>188</v>
      </c>
      <c r="B88" s="78" t="s">
        <v>131</v>
      </c>
      <c r="C88" s="80">
        <v>0</v>
      </c>
      <c r="D88" s="80">
        <v>0</v>
      </c>
      <c r="E88" s="80" t="str">
        <f t="shared" si="2"/>
        <v>-</v>
      </c>
      <c r="F88" s="114" t="str">
        <f t="shared" si="3"/>
        <v>-</v>
      </c>
      <c r="G88" s="141"/>
      <c r="H88" s="138"/>
    </row>
    <row r="89" spans="1:8" s="19" customFormat="1" ht="33" customHeight="1">
      <c r="A89" s="76" t="s">
        <v>189</v>
      </c>
      <c r="B89" s="78" t="s">
        <v>155</v>
      </c>
      <c r="C89" s="80">
        <f>C87-C88</f>
        <v>-856897</v>
      </c>
      <c r="D89" s="80">
        <f>D87-D88</f>
        <v>-856897</v>
      </c>
      <c r="E89" s="80" t="str">
        <f t="shared" si="2"/>
        <v>-</v>
      </c>
      <c r="F89" s="114">
        <f t="shared" si="3"/>
        <v>1</v>
      </c>
      <c r="G89" s="141"/>
      <c r="H89" s="138"/>
    </row>
    <row r="90" spans="1:8" s="19" customFormat="1" ht="33" customHeight="1">
      <c r="A90" s="59" t="s">
        <v>190</v>
      </c>
      <c r="B90" s="79" t="s">
        <v>132</v>
      </c>
      <c r="C90" s="80">
        <f>C7+C13+C20+C21+C22+C23+C71+C79</f>
        <v>60141493</v>
      </c>
      <c r="D90" s="80">
        <f>D7+D13+D20+D21+D22+D23+D71+D79</f>
        <v>60246895</v>
      </c>
      <c r="E90" s="80">
        <f t="shared" si="2"/>
        <v>105402</v>
      </c>
      <c r="F90" s="114">
        <f t="shared" si="3"/>
        <v>1.0018</v>
      </c>
      <c r="G90" s="141"/>
      <c r="H90" s="138"/>
    </row>
    <row r="91" spans="1:8" s="19" customFormat="1" ht="33" customHeight="1">
      <c r="A91" s="76" t="s">
        <v>191</v>
      </c>
      <c r="B91" s="78" t="s">
        <v>133</v>
      </c>
      <c r="C91" s="80">
        <f>C10+C16+C25+C26+C47+C48+C50+C74+C82</f>
        <v>60998390</v>
      </c>
      <c r="D91" s="80">
        <f>D10+D16+D25+D26+D47+D48+D50+D74+D82</f>
        <v>61103792</v>
      </c>
      <c r="E91" s="80">
        <f t="shared" si="2"/>
        <v>105402</v>
      </c>
      <c r="F91" s="114">
        <f t="shared" si="3"/>
        <v>1.0017</v>
      </c>
      <c r="G91" s="141"/>
      <c r="H91" s="138"/>
    </row>
    <row r="92" spans="1:3" ht="26.25">
      <c r="A92" s="20"/>
      <c r="B92" s="21"/>
      <c r="C92" s="22"/>
    </row>
    <row r="93" spans="1:3" ht="26.25">
      <c r="A93" s="20"/>
      <c r="B93" s="21"/>
      <c r="C93" s="23"/>
    </row>
    <row r="94" spans="1:3" ht="26.25">
      <c r="A94" s="20"/>
      <c r="B94" s="21"/>
      <c r="C94" s="23"/>
    </row>
    <row r="95" ht="26.25">
      <c r="C95" s="23"/>
    </row>
    <row r="96" ht="26.25">
      <c r="C96" s="23"/>
    </row>
    <row r="97" ht="26.25">
      <c r="C97" s="23"/>
    </row>
    <row r="98" ht="26.25">
      <c r="C98" s="23"/>
    </row>
    <row r="99" ht="26.25">
      <c r="C99" s="23"/>
    </row>
    <row r="100" ht="26.25">
      <c r="C100" s="23"/>
    </row>
    <row r="101" ht="26.25">
      <c r="C101" s="23"/>
    </row>
    <row r="102" ht="26.25">
      <c r="C102" s="23"/>
    </row>
    <row r="103" ht="26.25">
      <c r="C103" s="23"/>
    </row>
    <row r="104" ht="26.25">
      <c r="C104" s="23"/>
    </row>
    <row r="105" ht="26.25">
      <c r="C105" s="23"/>
    </row>
    <row r="106" ht="26.25">
      <c r="C106" s="23"/>
    </row>
    <row r="107" ht="26.25">
      <c r="C107" s="23"/>
    </row>
    <row r="108" ht="26.25">
      <c r="C108" s="23"/>
    </row>
    <row r="109" ht="26.25">
      <c r="C109" s="23"/>
    </row>
    <row r="110" ht="26.25">
      <c r="C110" s="23"/>
    </row>
    <row r="111" ht="26.25">
      <c r="C111" s="23"/>
    </row>
  </sheetData>
  <sheetProtection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3" r:id="rId1"/>
  <headerFooter alignWithMargins="0">
    <oddFooter>&amp;R&amp;20&amp;P</oddFooter>
  </headerFooter>
  <rowBreaks count="1" manualBreakCount="1">
    <brk id="4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55" zoomScaleNormal="70" zoomScaleSheetLayoutView="55" zoomScalePageLayoutView="0" workbookViewId="0" topLeftCell="A1">
      <pane xSplit="2" ySplit="7" topLeftCell="C11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0.75390625" style="2" customWidth="1"/>
    <col min="6" max="6" width="22.2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77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3" t="str">
        <f>Dolnośląski!C4</f>
        <v>Plan na
2011 rok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4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8813950</v>
      </c>
      <c r="D7" s="16">
        <f>D8+D9+D10+D12+D13+D14+D15+D16+D17+D18+D19+D20+D21+D22+D24+D25+D26+D27</f>
        <v>8833765</v>
      </c>
      <c r="E7" s="13">
        <f>IF(C7=D7,"-",D7-C7)</f>
        <v>19815</v>
      </c>
      <c r="F7" s="100">
        <f>IF(C7=0,"-",D7/C7)</f>
        <v>1.002</v>
      </c>
    </row>
    <row r="8" spans="1:6" ht="31.5" customHeight="1">
      <c r="A8" s="35" t="s">
        <v>1</v>
      </c>
      <c r="B8" s="83" t="s">
        <v>159</v>
      </c>
      <c r="C8" s="89">
        <v>1011000</v>
      </c>
      <c r="D8" s="31">
        <f>C8</f>
        <v>1011000</v>
      </c>
      <c r="E8" s="101" t="str">
        <f aca="true" t="shared" si="0" ref="E8:E29">IF(C8=D8,"-",D8-C8)</f>
        <v>-</v>
      </c>
      <c r="F8" s="102">
        <f aca="true" t="shared" si="1" ref="F8:F55">IF(C8=0,"-",D8/C8)</f>
        <v>1</v>
      </c>
    </row>
    <row r="9" spans="1:6" ht="31.5" customHeight="1">
      <c r="A9" s="35" t="s">
        <v>2</v>
      </c>
      <c r="B9" s="83" t="s">
        <v>160</v>
      </c>
      <c r="C9" s="89">
        <v>681879</v>
      </c>
      <c r="D9" s="31">
        <f>C9</f>
        <v>681879</v>
      </c>
      <c r="E9" s="101" t="str">
        <f t="shared" si="0"/>
        <v>-</v>
      </c>
      <c r="F9" s="102">
        <f t="shared" si="1"/>
        <v>1</v>
      </c>
    </row>
    <row r="10" spans="1:6" ht="31.5" customHeight="1">
      <c r="A10" s="35" t="s">
        <v>3</v>
      </c>
      <c r="B10" s="83" t="s">
        <v>157</v>
      </c>
      <c r="C10" s="89">
        <v>4332399</v>
      </c>
      <c r="D10" s="31">
        <f>C10+19815</f>
        <v>4352214</v>
      </c>
      <c r="E10" s="101">
        <f t="shared" si="0"/>
        <v>19815</v>
      </c>
      <c r="F10" s="102">
        <f t="shared" si="1"/>
        <v>1.0046</v>
      </c>
    </row>
    <row r="11" spans="1:6" ht="31.5" customHeight="1">
      <c r="A11" s="84" t="s">
        <v>64</v>
      </c>
      <c r="B11" s="40" t="s">
        <v>65</v>
      </c>
      <c r="C11" s="89">
        <v>306897</v>
      </c>
      <c r="D11" s="31">
        <f aca="true" t="shared" si="2" ref="D11:D27">C11</f>
        <v>306897</v>
      </c>
      <c r="E11" s="101" t="str">
        <f t="shared" si="0"/>
        <v>-</v>
      </c>
      <c r="F11" s="102">
        <f t="shared" si="1"/>
        <v>1</v>
      </c>
    </row>
    <row r="12" spans="1:6" ht="31.5" customHeight="1">
      <c r="A12" s="35" t="s">
        <v>4</v>
      </c>
      <c r="B12" s="83" t="s">
        <v>166</v>
      </c>
      <c r="C12" s="89">
        <v>327942</v>
      </c>
      <c r="D12" s="31">
        <f t="shared" si="2"/>
        <v>327942</v>
      </c>
      <c r="E12" s="101" t="str">
        <f t="shared" si="0"/>
        <v>-</v>
      </c>
      <c r="F12" s="102">
        <f t="shared" si="1"/>
        <v>1</v>
      </c>
    </row>
    <row r="13" spans="1:6" ht="31.5" customHeight="1">
      <c r="A13" s="35" t="s">
        <v>5</v>
      </c>
      <c r="B13" s="83" t="s">
        <v>161</v>
      </c>
      <c r="C13" s="89">
        <v>375265</v>
      </c>
      <c r="D13" s="31">
        <f t="shared" si="2"/>
        <v>375265</v>
      </c>
      <c r="E13" s="101" t="str">
        <f t="shared" si="0"/>
        <v>-</v>
      </c>
      <c r="F13" s="102">
        <f t="shared" si="1"/>
        <v>1</v>
      </c>
    </row>
    <row r="14" spans="1:6" ht="31.5" customHeight="1">
      <c r="A14" s="35" t="s">
        <v>6</v>
      </c>
      <c r="B14" s="83" t="s">
        <v>170</v>
      </c>
      <c r="C14" s="89">
        <v>132313</v>
      </c>
      <c r="D14" s="31">
        <f t="shared" si="2"/>
        <v>132313</v>
      </c>
      <c r="E14" s="101" t="str">
        <f t="shared" si="0"/>
        <v>-</v>
      </c>
      <c r="F14" s="102">
        <f t="shared" si="1"/>
        <v>1</v>
      </c>
    </row>
    <row r="15" spans="1:6" ht="31.5" customHeight="1">
      <c r="A15" s="35" t="s">
        <v>7</v>
      </c>
      <c r="B15" s="83" t="s">
        <v>169</v>
      </c>
      <c r="C15" s="89">
        <v>38464</v>
      </c>
      <c r="D15" s="31">
        <f t="shared" si="2"/>
        <v>38464</v>
      </c>
      <c r="E15" s="101" t="str">
        <f>IF(C15=D15,"-",D15-C15)</f>
        <v>-</v>
      </c>
      <c r="F15" s="102">
        <f>IF(C15=0,"-",D15/C15)</f>
        <v>1</v>
      </c>
    </row>
    <row r="16" spans="1:6" ht="31.5" customHeight="1">
      <c r="A16" s="35" t="s">
        <v>8</v>
      </c>
      <c r="B16" s="83" t="s">
        <v>162</v>
      </c>
      <c r="C16" s="89">
        <v>218078</v>
      </c>
      <c r="D16" s="31">
        <f>C16</f>
        <v>218078</v>
      </c>
      <c r="E16" s="101" t="str">
        <f t="shared" si="0"/>
        <v>-</v>
      </c>
      <c r="F16" s="102">
        <f t="shared" si="1"/>
        <v>1</v>
      </c>
    </row>
    <row r="17" spans="1:6" ht="31.5" customHeight="1">
      <c r="A17" s="35" t="s">
        <v>9</v>
      </c>
      <c r="B17" s="83" t="s">
        <v>163</v>
      </c>
      <c r="C17" s="89">
        <v>95731</v>
      </c>
      <c r="D17" s="31">
        <f t="shared" si="2"/>
        <v>95731</v>
      </c>
      <c r="E17" s="101" t="str">
        <f t="shared" si="0"/>
        <v>-</v>
      </c>
      <c r="F17" s="102">
        <f t="shared" si="1"/>
        <v>1</v>
      </c>
    </row>
    <row r="18" spans="1:6" ht="31.5" customHeight="1">
      <c r="A18" s="35" t="s">
        <v>10</v>
      </c>
      <c r="B18" s="83" t="s">
        <v>171</v>
      </c>
      <c r="C18" s="89">
        <v>5439</v>
      </c>
      <c r="D18" s="31">
        <f t="shared" si="2"/>
        <v>5439</v>
      </c>
      <c r="E18" s="101" t="str">
        <f t="shared" si="0"/>
        <v>-</v>
      </c>
      <c r="F18" s="102">
        <f t="shared" si="1"/>
        <v>1</v>
      </c>
    </row>
    <row r="19" spans="1:6" ht="46.5" customHeight="1">
      <c r="A19" s="35" t="s">
        <v>11</v>
      </c>
      <c r="B19" s="83" t="s">
        <v>164</v>
      </c>
      <c r="C19" s="89">
        <v>15754</v>
      </c>
      <c r="D19" s="31">
        <f t="shared" si="2"/>
        <v>15754</v>
      </c>
      <c r="E19" s="101" t="str">
        <f t="shared" si="0"/>
        <v>-</v>
      </c>
      <c r="F19" s="102">
        <f t="shared" si="1"/>
        <v>1</v>
      </c>
    </row>
    <row r="20" spans="1:6" ht="31.5" customHeight="1">
      <c r="A20" s="35" t="s">
        <v>12</v>
      </c>
      <c r="B20" s="83" t="s">
        <v>165</v>
      </c>
      <c r="C20" s="89">
        <v>211803</v>
      </c>
      <c r="D20" s="31">
        <f t="shared" si="2"/>
        <v>211803</v>
      </c>
      <c r="E20" s="101" t="str">
        <f t="shared" si="0"/>
        <v>-</v>
      </c>
      <c r="F20" s="102">
        <f t="shared" si="1"/>
        <v>1</v>
      </c>
    </row>
    <row r="21" spans="1:6" ht="31.5" customHeight="1">
      <c r="A21" s="35" t="s">
        <v>14</v>
      </c>
      <c r="B21" s="41" t="s">
        <v>13</v>
      </c>
      <c r="C21" s="89">
        <v>79000</v>
      </c>
      <c r="D21" s="31">
        <f>C21</f>
        <v>79000</v>
      </c>
      <c r="E21" s="101" t="str">
        <f t="shared" si="0"/>
        <v>-</v>
      </c>
      <c r="F21" s="102">
        <f t="shared" si="1"/>
        <v>1</v>
      </c>
    </row>
    <row r="22" spans="1:6" ht="31.5" customHeight="1">
      <c r="A22" s="36" t="s">
        <v>15</v>
      </c>
      <c r="B22" s="83" t="s">
        <v>167</v>
      </c>
      <c r="C22" s="89">
        <v>1283382</v>
      </c>
      <c r="D22" s="31">
        <f t="shared" si="2"/>
        <v>1283382</v>
      </c>
      <c r="E22" s="101" t="str">
        <f t="shared" si="0"/>
        <v>-</v>
      </c>
      <c r="F22" s="102">
        <f t="shared" si="1"/>
        <v>1</v>
      </c>
    </row>
    <row r="23" spans="1:6" ht="31.5" customHeight="1">
      <c r="A23" s="34" t="s">
        <v>172</v>
      </c>
      <c r="B23" s="40" t="s">
        <v>66</v>
      </c>
      <c r="C23" s="89">
        <v>4421</v>
      </c>
      <c r="D23" s="31">
        <f t="shared" si="2"/>
        <v>4421</v>
      </c>
      <c r="E23" s="101" t="str">
        <f t="shared" si="0"/>
        <v>-</v>
      </c>
      <c r="F23" s="102">
        <f t="shared" si="1"/>
        <v>1</v>
      </c>
    </row>
    <row r="24" spans="1:6" ht="33" customHeight="1">
      <c r="A24" s="37" t="s">
        <v>16</v>
      </c>
      <c r="B24" s="42" t="s">
        <v>139</v>
      </c>
      <c r="C24" s="89">
        <v>0</v>
      </c>
      <c r="D24" s="31">
        <f t="shared" si="2"/>
        <v>0</v>
      </c>
      <c r="E24" s="101" t="str">
        <f>IF(C24=D24,"-",D24-C24)</f>
        <v>-</v>
      </c>
      <c r="F24" s="102" t="str">
        <f>IF(C24=0,"-",D24/C24)</f>
        <v>-</v>
      </c>
    </row>
    <row r="25" spans="1:6" ht="33" customHeight="1">
      <c r="A25" s="37" t="s">
        <v>136</v>
      </c>
      <c r="B25" s="43" t="s">
        <v>60</v>
      </c>
      <c r="C25" s="89">
        <v>0</v>
      </c>
      <c r="D25" s="31">
        <f t="shared" si="2"/>
        <v>0</v>
      </c>
      <c r="E25" s="101" t="str">
        <f>IF(C25=D25,"-",D25-C25)</f>
        <v>-</v>
      </c>
      <c r="F25" s="102" t="str">
        <f>IF(C25=0,"-",D25/C25)</f>
        <v>-</v>
      </c>
    </row>
    <row r="26" spans="1:6" ht="33" customHeight="1">
      <c r="A26" s="37" t="s">
        <v>137</v>
      </c>
      <c r="B26" s="43" t="s">
        <v>140</v>
      </c>
      <c r="C26" s="89">
        <v>0</v>
      </c>
      <c r="D26" s="31">
        <f t="shared" si="2"/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89">
        <v>5501</v>
      </c>
      <c r="D27" s="31">
        <f t="shared" si="2"/>
        <v>5501</v>
      </c>
      <c r="E27" s="101" t="str">
        <f>IF(C27=D27,"-",D27-C27)</f>
        <v>-</v>
      </c>
      <c r="F27" s="102">
        <f>IF(C27=0,"-",D27/C27)</f>
        <v>1</v>
      </c>
    </row>
    <row r="28" spans="1:6" s="5" customFormat="1" ht="31.5" customHeight="1">
      <c r="A28" s="38" t="s">
        <v>68</v>
      </c>
      <c r="B28" s="44" t="s">
        <v>69</v>
      </c>
      <c r="C28" s="95">
        <v>0</v>
      </c>
      <c r="D28" s="94">
        <f>C28</f>
        <v>0</v>
      </c>
      <c r="E28" s="15" t="str">
        <f t="shared" si="0"/>
        <v>-</v>
      </c>
      <c r="F28" s="103" t="str">
        <f t="shared" si="1"/>
        <v>-</v>
      </c>
    </row>
    <row r="29" spans="1:6" s="5" customFormat="1" ht="31.5" customHeight="1">
      <c r="A29" s="38" t="s">
        <v>67</v>
      </c>
      <c r="B29" s="44" t="s">
        <v>70</v>
      </c>
      <c r="C29" s="90">
        <v>225732</v>
      </c>
      <c r="D29" s="94">
        <f>C29</f>
        <v>225732</v>
      </c>
      <c r="E29" s="15" t="str">
        <f t="shared" si="0"/>
        <v>-</v>
      </c>
      <c r="F29" s="103">
        <f t="shared" si="1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66454</v>
      </c>
      <c r="D30" s="29">
        <f>D31+D32+D33+D41+D42+D48+D49+D50+D47</f>
        <v>66454</v>
      </c>
      <c r="E30" s="13" t="str">
        <f>IF(C30=D30,"-",D30-C30)</f>
        <v>-</v>
      </c>
      <c r="F30" s="104">
        <f t="shared" si="1"/>
        <v>1</v>
      </c>
    </row>
    <row r="31" spans="1:6" ht="28.5" customHeight="1">
      <c r="A31" s="37" t="s">
        <v>19</v>
      </c>
      <c r="B31" s="46" t="s">
        <v>20</v>
      </c>
      <c r="C31" s="89">
        <v>1990</v>
      </c>
      <c r="D31" s="30">
        <f>C31</f>
        <v>1990</v>
      </c>
      <c r="E31" s="101" t="str">
        <f aca="true" t="shared" si="3" ref="E31:E51">IF(C31=D31,"-",D31-C31)</f>
        <v>-</v>
      </c>
      <c r="F31" s="102">
        <f t="shared" si="1"/>
        <v>1</v>
      </c>
    </row>
    <row r="32" spans="1:6" ht="28.5" customHeight="1">
      <c r="A32" s="37" t="s">
        <v>21</v>
      </c>
      <c r="B32" s="46" t="s">
        <v>22</v>
      </c>
      <c r="C32" s="89">
        <v>11238</v>
      </c>
      <c r="D32" s="30">
        <f>C32</f>
        <v>11238</v>
      </c>
      <c r="E32" s="101" t="str">
        <f t="shared" si="3"/>
        <v>-</v>
      </c>
      <c r="F32" s="102">
        <f t="shared" si="1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407</v>
      </c>
      <c r="D33" s="30">
        <f>D34+D36+D37+D38+D39+D40</f>
        <v>407</v>
      </c>
      <c r="E33" s="101" t="str">
        <f t="shared" si="3"/>
        <v>-</v>
      </c>
      <c r="F33" s="102">
        <f t="shared" si="1"/>
        <v>1</v>
      </c>
    </row>
    <row r="34" spans="1:6" ht="28.5" customHeight="1">
      <c r="A34" s="48" t="s">
        <v>45</v>
      </c>
      <c r="B34" s="49" t="s">
        <v>38</v>
      </c>
      <c r="C34" s="89">
        <v>25</v>
      </c>
      <c r="D34" s="30">
        <f>C34</f>
        <v>25</v>
      </c>
      <c r="E34" s="101" t="str">
        <f t="shared" si="3"/>
        <v>-</v>
      </c>
      <c r="F34" s="102">
        <f t="shared" si="1"/>
        <v>1</v>
      </c>
    </row>
    <row r="35" spans="1:6" ht="28.5" customHeight="1">
      <c r="A35" s="48" t="s">
        <v>46</v>
      </c>
      <c r="B35" s="50" t="s">
        <v>39</v>
      </c>
      <c r="C35" s="89">
        <v>25</v>
      </c>
      <c r="D35" s="30">
        <f>C35</f>
        <v>25</v>
      </c>
      <c r="E35" s="101" t="str">
        <f t="shared" si="3"/>
        <v>-</v>
      </c>
      <c r="F35" s="102">
        <f t="shared" si="1"/>
        <v>1</v>
      </c>
    </row>
    <row r="36" spans="1:6" ht="28.5" customHeight="1">
      <c r="A36" s="48" t="s">
        <v>47</v>
      </c>
      <c r="B36" s="49" t="s">
        <v>40</v>
      </c>
      <c r="C36" s="89">
        <v>37</v>
      </c>
      <c r="D36" s="30">
        <f>C36</f>
        <v>37</v>
      </c>
      <c r="E36" s="101" t="str">
        <f t="shared" si="3"/>
        <v>-</v>
      </c>
      <c r="F36" s="102">
        <f t="shared" si="1"/>
        <v>1</v>
      </c>
    </row>
    <row r="37" spans="1:6" ht="28.5" customHeight="1">
      <c r="A37" s="48" t="s">
        <v>48</v>
      </c>
      <c r="B37" s="49" t="s">
        <v>41</v>
      </c>
      <c r="C37" s="89">
        <v>0</v>
      </c>
      <c r="D37" s="30">
        <f aca="true" t="shared" si="4" ref="D37:D48">C37</f>
        <v>0</v>
      </c>
      <c r="E37" s="101" t="str">
        <f t="shared" si="3"/>
        <v>-</v>
      </c>
      <c r="F37" s="102" t="str">
        <f t="shared" si="1"/>
        <v>-</v>
      </c>
    </row>
    <row r="38" spans="1:6" ht="28.5" customHeight="1">
      <c r="A38" s="48" t="s">
        <v>49</v>
      </c>
      <c r="B38" s="49" t="s">
        <v>42</v>
      </c>
      <c r="C38" s="89">
        <v>0</v>
      </c>
      <c r="D38" s="30">
        <f t="shared" si="4"/>
        <v>0</v>
      </c>
      <c r="E38" s="101" t="str">
        <f t="shared" si="3"/>
        <v>-</v>
      </c>
      <c r="F38" s="102" t="str">
        <f t="shared" si="1"/>
        <v>-</v>
      </c>
    </row>
    <row r="39" spans="1:6" ht="28.5" customHeight="1">
      <c r="A39" s="48" t="s">
        <v>50</v>
      </c>
      <c r="B39" s="49" t="s">
        <v>43</v>
      </c>
      <c r="C39" s="89">
        <v>320</v>
      </c>
      <c r="D39" s="30">
        <f t="shared" si="4"/>
        <v>320</v>
      </c>
      <c r="E39" s="101" t="str">
        <f t="shared" si="3"/>
        <v>-</v>
      </c>
      <c r="F39" s="102">
        <f t="shared" si="1"/>
        <v>1</v>
      </c>
    </row>
    <row r="40" spans="1:6" ht="28.5" customHeight="1">
      <c r="A40" s="48" t="s">
        <v>51</v>
      </c>
      <c r="B40" s="49" t="s">
        <v>44</v>
      </c>
      <c r="C40" s="89">
        <v>25</v>
      </c>
      <c r="D40" s="30">
        <f t="shared" si="4"/>
        <v>25</v>
      </c>
      <c r="E40" s="101" t="str">
        <f t="shared" si="3"/>
        <v>-</v>
      </c>
      <c r="F40" s="102">
        <f t="shared" si="1"/>
        <v>1</v>
      </c>
    </row>
    <row r="41" spans="1:6" ht="28.5" customHeight="1">
      <c r="A41" s="37" t="s">
        <v>24</v>
      </c>
      <c r="B41" s="46" t="s">
        <v>25</v>
      </c>
      <c r="C41" s="30">
        <v>38918</v>
      </c>
      <c r="D41" s="30">
        <f t="shared" si="4"/>
        <v>38918</v>
      </c>
      <c r="E41" s="101" t="str">
        <f t="shared" si="3"/>
        <v>-</v>
      </c>
      <c r="F41" s="102">
        <f t="shared" si="1"/>
        <v>1</v>
      </c>
    </row>
    <row r="42" spans="1:6" ht="28.5" customHeight="1">
      <c r="A42" s="37" t="s">
        <v>26</v>
      </c>
      <c r="B42" s="47" t="s">
        <v>61</v>
      </c>
      <c r="C42" s="30">
        <f>SUM(C43:C46)</f>
        <v>7829</v>
      </c>
      <c r="D42" s="30">
        <f>SUM(D43:D46)</f>
        <v>7829</v>
      </c>
      <c r="E42" s="101" t="str">
        <f t="shared" si="3"/>
        <v>-</v>
      </c>
      <c r="F42" s="102">
        <f t="shared" si="1"/>
        <v>1</v>
      </c>
    </row>
    <row r="43" spans="1:6" ht="28.5" customHeight="1">
      <c r="A43" s="48" t="s">
        <v>56</v>
      </c>
      <c r="B43" s="49" t="s">
        <v>52</v>
      </c>
      <c r="C43" s="30">
        <v>5912</v>
      </c>
      <c r="D43" s="30">
        <f>C43</f>
        <v>5912</v>
      </c>
      <c r="E43" s="101" t="str">
        <f t="shared" si="3"/>
        <v>-</v>
      </c>
      <c r="F43" s="102">
        <f t="shared" si="1"/>
        <v>1</v>
      </c>
    </row>
    <row r="44" spans="1:6" ht="28.5" customHeight="1">
      <c r="A44" s="48" t="s">
        <v>57</v>
      </c>
      <c r="B44" s="49" t="s">
        <v>53</v>
      </c>
      <c r="C44" s="30">
        <v>953</v>
      </c>
      <c r="D44" s="30">
        <f>C44</f>
        <v>953</v>
      </c>
      <c r="E44" s="101" t="str">
        <f t="shared" si="3"/>
        <v>-</v>
      </c>
      <c r="F44" s="102">
        <f t="shared" si="1"/>
        <v>1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4"/>
        <v>0</v>
      </c>
      <c r="E45" s="101" t="str">
        <f t="shared" si="3"/>
        <v>-</v>
      </c>
      <c r="F45" s="102" t="str">
        <f t="shared" si="1"/>
        <v>-</v>
      </c>
    </row>
    <row r="46" spans="1:6" ht="28.5" customHeight="1">
      <c r="A46" s="48" t="s">
        <v>59</v>
      </c>
      <c r="B46" s="49" t="s">
        <v>55</v>
      </c>
      <c r="C46" s="30">
        <v>964</v>
      </c>
      <c r="D46" s="30">
        <f>C46</f>
        <v>964</v>
      </c>
      <c r="E46" s="101" t="str">
        <f t="shared" si="3"/>
        <v>-</v>
      </c>
      <c r="F46" s="102">
        <f t="shared" si="1"/>
        <v>1</v>
      </c>
    </row>
    <row r="47" spans="1:6" ht="28.5" customHeight="1">
      <c r="A47" s="37" t="s">
        <v>27</v>
      </c>
      <c r="B47" s="46" t="s">
        <v>28</v>
      </c>
      <c r="C47" s="89">
        <v>0</v>
      </c>
      <c r="D47" s="30">
        <f t="shared" si="4"/>
        <v>0</v>
      </c>
      <c r="E47" s="101" t="str">
        <f t="shared" si="3"/>
        <v>-</v>
      </c>
      <c r="F47" s="102" t="str">
        <f t="shared" si="1"/>
        <v>-</v>
      </c>
    </row>
    <row r="48" spans="1:6" ht="48" customHeight="1">
      <c r="A48" s="37" t="s">
        <v>29</v>
      </c>
      <c r="B48" s="46" t="s">
        <v>114</v>
      </c>
      <c r="C48" s="89">
        <v>5721</v>
      </c>
      <c r="D48" s="30">
        <f t="shared" si="4"/>
        <v>5721</v>
      </c>
      <c r="E48" s="101" t="str">
        <f t="shared" si="3"/>
        <v>-</v>
      </c>
      <c r="F48" s="105">
        <f t="shared" si="1"/>
        <v>1</v>
      </c>
    </row>
    <row r="49" spans="1:6" ht="43.5" customHeight="1">
      <c r="A49" s="37" t="s">
        <v>30</v>
      </c>
      <c r="B49" s="46" t="s">
        <v>31</v>
      </c>
      <c r="C49" s="89">
        <v>87</v>
      </c>
      <c r="D49" s="30">
        <f>C49</f>
        <v>87</v>
      </c>
      <c r="E49" s="101" t="str">
        <f t="shared" si="3"/>
        <v>-</v>
      </c>
      <c r="F49" s="105">
        <f t="shared" si="1"/>
        <v>1</v>
      </c>
    </row>
    <row r="50" spans="1:6" ht="35.25" customHeight="1">
      <c r="A50" s="37" t="s">
        <v>32</v>
      </c>
      <c r="B50" s="46" t="s">
        <v>33</v>
      </c>
      <c r="C50" s="89">
        <v>264</v>
      </c>
      <c r="D50" s="30">
        <f>C50</f>
        <v>264</v>
      </c>
      <c r="E50" s="101" t="str">
        <f t="shared" si="3"/>
        <v>-</v>
      </c>
      <c r="F50" s="102">
        <f t="shared" si="1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37578</v>
      </c>
      <c r="D51" s="33">
        <f>SUM(D52:D55)</f>
        <v>37578</v>
      </c>
      <c r="E51" s="13" t="str">
        <f t="shared" si="3"/>
        <v>-</v>
      </c>
      <c r="F51" s="106">
        <f t="shared" si="1"/>
        <v>1</v>
      </c>
    </row>
    <row r="52" spans="1:6" ht="42" customHeight="1">
      <c r="A52" s="37" t="s">
        <v>118</v>
      </c>
      <c r="B52" s="46" t="s">
        <v>143</v>
      </c>
      <c r="C52" s="89">
        <v>103</v>
      </c>
      <c r="D52" s="30">
        <f>C52</f>
        <v>103</v>
      </c>
      <c r="E52" s="82" t="str">
        <f>IF(C52=D52,"-",D52-C52)</f>
        <v>-</v>
      </c>
      <c r="F52" s="102">
        <f t="shared" si="1"/>
        <v>1</v>
      </c>
    </row>
    <row r="53" spans="1:6" ht="31.5" customHeight="1">
      <c r="A53" s="37" t="s">
        <v>35</v>
      </c>
      <c r="B53" s="46" t="s">
        <v>63</v>
      </c>
      <c r="C53" s="89">
        <v>34675</v>
      </c>
      <c r="D53" s="30">
        <f>C53</f>
        <v>34675</v>
      </c>
      <c r="E53" s="82" t="str">
        <f>IF(C53=D53,"-",D53-C53)</f>
        <v>-</v>
      </c>
      <c r="F53" s="102">
        <f t="shared" si="1"/>
        <v>1</v>
      </c>
    </row>
    <row r="54" spans="1:6" ht="31.5" customHeight="1">
      <c r="A54" s="37" t="s">
        <v>36</v>
      </c>
      <c r="B54" s="46" t="s">
        <v>120</v>
      </c>
      <c r="C54" s="89">
        <v>0</v>
      </c>
      <c r="D54" s="30">
        <f>C54</f>
        <v>0</v>
      </c>
      <c r="E54" s="82" t="str">
        <f>IF(C54=D54,"-",D54-C54)</f>
        <v>-</v>
      </c>
      <c r="F54" s="102" t="str">
        <f t="shared" si="1"/>
        <v>-</v>
      </c>
    </row>
    <row r="55" spans="1:6" ht="31.5" customHeight="1">
      <c r="A55" s="37" t="s">
        <v>119</v>
      </c>
      <c r="B55" s="46" t="s">
        <v>121</v>
      </c>
      <c r="C55" s="89">
        <v>2800</v>
      </c>
      <c r="D55" s="30">
        <f>C55</f>
        <v>2800</v>
      </c>
      <c r="E55" s="82" t="str">
        <f>IF(C55=D55,"-",D55-C55)</f>
        <v>-</v>
      </c>
      <c r="F55" s="102">
        <f t="shared" si="1"/>
        <v>1</v>
      </c>
    </row>
    <row r="56" spans="1:6" ht="32.25" customHeight="1">
      <c r="A56" s="39" t="s">
        <v>126</v>
      </c>
      <c r="B56" s="51" t="s">
        <v>154</v>
      </c>
      <c r="C56" s="33">
        <v>10742</v>
      </c>
      <c r="D56" s="33">
        <f>C56</f>
        <v>10742</v>
      </c>
      <c r="E56" s="13" t="str">
        <f>IF(C56=D56,"-",D56-C56)</f>
        <v>-</v>
      </c>
      <c r="F56" s="106">
        <f>IF(C56=0,"-",D56/C56)</f>
        <v>1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0.75390625" style="2" customWidth="1"/>
    <col min="6" max="6" width="22.2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78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3" t="str">
        <f>Dolnośląski!C4</f>
        <v>Plan na
2011 rok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4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1427958</v>
      </c>
      <c r="D7" s="16">
        <f>D8+D9+D10+D12+D13+D14+D15+D16+D17+D18+D19+D20+D21+D22+D24+D25+D26+D27</f>
        <v>1431593</v>
      </c>
      <c r="E7" s="13">
        <f>IF(C7=D7,"-",D7-C7)</f>
        <v>3635</v>
      </c>
      <c r="F7" s="100">
        <f>IF(C7=0,"-",D7/C7)</f>
        <v>1.003</v>
      </c>
    </row>
    <row r="8" spans="1:10" ht="31.5" customHeight="1">
      <c r="A8" s="35" t="s">
        <v>1</v>
      </c>
      <c r="B8" s="83" t="s">
        <v>159</v>
      </c>
      <c r="C8" s="89">
        <v>180827</v>
      </c>
      <c r="D8" s="31">
        <f>C8</f>
        <v>180827</v>
      </c>
      <c r="E8" s="101" t="str">
        <f aca="true" t="shared" si="0" ref="E8:E29">IF(C8=D8,"-",D8-C8)</f>
        <v>-</v>
      </c>
      <c r="F8" s="102">
        <f aca="true" t="shared" si="1" ref="F8:F55">IF(C8=0,"-",D8/C8)</f>
        <v>1</v>
      </c>
      <c r="J8" s="132"/>
    </row>
    <row r="9" spans="1:10" ht="31.5" customHeight="1">
      <c r="A9" s="35" t="s">
        <v>2</v>
      </c>
      <c r="B9" s="83" t="s">
        <v>160</v>
      </c>
      <c r="C9" s="89">
        <v>107017</v>
      </c>
      <c r="D9" s="31">
        <f>C9+1000</f>
        <v>108017</v>
      </c>
      <c r="E9" s="101">
        <f t="shared" si="0"/>
        <v>1000</v>
      </c>
      <c r="F9" s="102">
        <f t="shared" si="1"/>
        <v>1.0093</v>
      </c>
      <c r="J9" s="132"/>
    </row>
    <row r="10" spans="1:10" ht="31.5" customHeight="1">
      <c r="A10" s="35" t="s">
        <v>3</v>
      </c>
      <c r="B10" s="83" t="s">
        <v>157</v>
      </c>
      <c r="C10" s="89">
        <v>661568</v>
      </c>
      <c r="D10" s="31">
        <f>C10+1435</f>
        <v>663003</v>
      </c>
      <c r="E10" s="101">
        <f t="shared" si="0"/>
        <v>1435</v>
      </c>
      <c r="F10" s="102">
        <f t="shared" si="1"/>
        <v>1.0022</v>
      </c>
      <c r="J10" s="132"/>
    </row>
    <row r="11" spans="1:10" ht="31.5" customHeight="1">
      <c r="A11" s="84" t="s">
        <v>64</v>
      </c>
      <c r="B11" s="40" t="s">
        <v>65</v>
      </c>
      <c r="C11" s="89">
        <v>40348</v>
      </c>
      <c r="D11" s="31">
        <f aca="true" t="shared" si="2" ref="D11:D26">C11</f>
        <v>40348</v>
      </c>
      <c r="E11" s="101" t="str">
        <f t="shared" si="0"/>
        <v>-</v>
      </c>
      <c r="F11" s="102">
        <f t="shared" si="1"/>
        <v>1</v>
      </c>
      <c r="J11" s="132"/>
    </row>
    <row r="12" spans="1:10" ht="31.5" customHeight="1">
      <c r="A12" s="35" t="s">
        <v>4</v>
      </c>
      <c r="B12" s="83" t="s">
        <v>166</v>
      </c>
      <c r="C12" s="89">
        <v>51986</v>
      </c>
      <c r="D12" s="31">
        <f>C12+400</f>
        <v>52386</v>
      </c>
      <c r="E12" s="101">
        <f t="shared" si="0"/>
        <v>400</v>
      </c>
      <c r="F12" s="102">
        <f t="shared" si="1"/>
        <v>1.0077</v>
      </c>
      <c r="J12" s="132"/>
    </row>
    <row r="13" spans="1:10" ht="31.5" customHeight="1">
      <c r="A13" s="35" t="s">
        <v>5</v>
      </c>
      <c r="B13" s="83" t="s">
        <v>161</v>
      </c>
      <c r="C13" s="89">
        <v>48257</v>
      </c>
      <c r="D13" s="31">
        <f>C13+400</f>
        <v>48657</v>
      </c>
      <c r="E13" s="101">
        <f t="shared" si="0"/>
        <v>400</v>
      </c>
      <c r="F13" s="102">
        <f t="shared" si="1"/>
        <v>1.0083</v>
      </c>
      <c r="J13" s="132"/>
    </row>
    <row r="14" spans="1:10" ht="31.5" customHeight="1">
      <c r="A14" s="35" t="s">
        <v>6</v>
      </c>
      <c r="B14" s="83" t="s">
        <v>170</v>
      </c>
      <c r="C14" s="89">
        <v>43340</v>
      </c>
      <c r="D14" s="31">
        <f t="shared" si="2"/>
        <v>43340</v>
      </c>
      <c r="E14" s="101" t="str">
        <f t="shared" si="0"/>
        <v>-</v>
      </c>
      <c r="F14" s="102">
        <f t="shared" si="1"/>
        <v>1</v>
      </c>
      <c r="J14" s="132"/>
    </row>
    <row r="15" spans="1:10" ht="31.5" customHeight="1">
      <c r="A15" s="35" t="s">
        <v>7</v>
      </c>
      <c r="B15" s="83" t="s">
        <v>169</v>
      </c>
      <c r="C15" s="89">
        <v>8431</v>
      </c>
      <c r="D15" s="31">
        <f t="shared" si="2"/>
        <v>8431</v>
      </c>
      <c r="E15" s="101" t="str">
        <f>IF(C15=D15,"-",D15-C15)</f>
        <v>-</v>
      </c>
      <c r="F15" s="102">
        <f>IF(C15=0,"-",D15/C15)</f>
        <v>1</v>
      </c>
      <c r="J15" s="132"/>
    </row>
    <row r="16" spans="1:10" ht="31.5" customHeight="1">
      <c r="A16" s="35" t="s">
        <v>8</v>
      </c>
      <c r="B16" s="83" t="s">
        <v>162</v>
      </c>
      <c r="C16" s="89">
        <v>48853</v>
      </c>
      <c r="D16" s="31">
        <f t="shared" si="2"/>
        <v>48853</v>
      </c>
      <c r="E16" s="101" t="str">
        <f t="shared" si="0"/>
        <v>-</v>
      </c>
      <c r="F16" s="102">
        <f t="shared" si="1"/>
        <v>1</v>
      </c>
      <c r="J16" s="132"/>
    </row>
    <row r="17" spans="1:10" ht="31.5" customHeight="1">
      <c r="A17" s="35" t="s">
        <v>9</v>
      </c>
      <c r="B17" s="83" t="s">
        <v>163</v>
      </c>
      <c r="C17" s="89">
        <v>12560</v>
      </c>
      <c r="D17" s="31">
        <f t="shared" si="2"/>
        <v>12560</v>
      </c>
      <c r="E17" s="101" t="str">
        <f t="shared" si="0"/>
        <v>-</v>
      </c>
      <c r="F17" s="102">
        <f t="shared" si="1"/>
        <v>1</v>
      </c>
      <c r="J17" s="132"/>
    </row>
    <row r="18" spans="1:10" ht="31.5" customHeight="1">
      <c r="A18" s="35" t="s">
        <v>10</v>
      </c>
      <c r="B18" s="83" t="s">
        <v>171</v>
      </c>
      <c r="C18" s="89">
        <v>1400</v>
      </c>
      <c r="D18" s="31">
        <f t="shared" si="2"/>
        <v>1400</v>
      </c>
      <c r="E18" s="101" t="str">
        <f t="shared" si="0"/>
        <v>-</v>
      </c>
      <c r="F18" s="102">
        <f t="shared" si="1"/>
        <v>1</v>
      </c>
      <c r="J18" s="132"/>
    </row>
    <row r="19" spans="1:10" ht="46.5" customHeight="1">
      <c r="A19" s="35" t="s">
        <v>11</v>
      </c>
      <c r="B19" s="83" t="s">
        <v>164</v>
      </c>
      <c r="C19" s="89">
        <v>4437</v>
      </c>
      <c r="D19" s="31">
        <f t="shared" si="2"/>
        <v>4437</v>
      </c>
      <c r="E19" s="101" t="str">
        <f t="shared" si="0"/>
        <v>-</v>
      </c>
      <c r="F19" s="102">
        <f t="shared" si="1"/>
        <v>1</v>
      </c>
      <c r="J19" s="132"/>
    </row>
    <row r="20" spans="1:10" ht="31.5" customHeight="1">
      <c r="A20" s="35" t="s">
        <v>12</v>
      </c>
      <c r="B20" s="83" t="s">
        <v>165</v>
      </c>
      <c r="C20" s="89">
        <v>35641</v>
      </c>
      <c r="D20" s="31">
        <f t="shared" si="2"/>
        <v>35641</v>
      </c>
      <c r="E20" s="101" t="str">
        <f t="shared" si="0"/>
        <v>-</v>
      </c>
      <c r="F20" s="102">
        <f t="shared" si="1"/>
        <v>1</v>
      </c>
      <c r="J20" s="132"/>
    </row>
    <row r="21" spans="1:10" ht="31.5" customHeight="1">
      <c r="A21" s="35" t="s">
        <v>14</v>
      </c>
      <c r="B21" s="41" t="s">
        <v>13</v>
      </c>
      <c r="C21" s="89">
        <v>17500</v>
      </c>
      <c r="D21" s="31">
        <f t="shared" si="2"/>
        <v>17500</v>
      </c>
      <c r="E21" s="101" t="str">
        <f t="shared" si="0"/>
        <v>-</v>
      </c>
      <c r="F21" s="102">
        <f t="shared" si="1"/>
        <v>1</v>
      </c>
      <c r="J21" s="132"/>
    </row>
    <row r="22" spans="1:10" ht="31.5" customHeight="1">
      <c r="A22" s="36" t="s">
        <v>15</v>
      </c>
      <c r="B22" s="83" t="s">
        <v>167</v>
      </c>
      <c r="C22" s="89">
        <v>203300</v>
      </c>
      <c r="D22" s="31">
        <f t="shared" si="2"/>
        <v>203300</v>
      </c>
      <c r="E22" s="101" t="str">
        <f t="shared" si="0"/>
        <v>-</v>
      </c>
      <c r="F22" s="102">
        <f t="shared" si="1"/>
        <v>1</v>
      </c>
      <c r="J22" s="132"/>
    </row>
    <row r="23" spans="1:10" ht="31.5" customHeight="1">
      <c r="A23" s="34" t="s">
        <v>172</v>
      </c>
      <c r="B23" s="40" t="s">
        <v>66</v>
      </c>
      <c r="C23" s="89">
        <v>700</v>
      </c>
      <c r="D23" s="31">
        <f t="shared" si="2"/>
        <v>700</v>
      </c>
      <c r="E23" s="101" t="str">
        <f t="shared" si="0"/>
        <v>-</v>
      </c>
      <c r="F23" s="102">
        <f t="shared" si="1"/>
        <v>1</v>
      </c>
      <c r="J23" s="132"/>
    </row>
    <row r="24" spans="1:10" ht="33" customHeight="1">
      <c r="A24" s="37" t="s">
        <v>16</v>
      </c>
      <c r="B24" s="42" t="s">
        <v>139</v>
      </c>
      <c r="C24" s="89">
        <v>0</v>
      </c>
      <c r="D24" s="31">
        <f t="shared" si="2"/>
        <v>0</v>
      </c>
      <c r="E24" s="101" t="str">
        <f>IF(C24=D24,"-",D24-C24)</f>
        <v>-</v>
      </c>
      <c r="F24" s="102" t="str">
        <f>IF(C24=0,"-",D24/C24)</f>
        <v>-</v>
      </c>
      <c r="J24" s="132"/>
    </row>
    <row r="25" spans="1:10" ht="33" customHeight="1">
      <c r="A25" s="37" t="s">
        <v>136</v>
      </c>
      <c r="B25" s="43" t="s">
        <v>60</v>
      </c>
      <c r="C25" s="89">
        <v>0</v>
      </c>
      <c r="D25" s="31">
        <f t="shared" si="2"/>
        <v>0</v>
      </c>
      <c r="E25" s="101" t="str">
        <f>IF(C25=D25,"-",D25-C25)</f>
        <v>-</v>
      </c>
      <c r="F25" s="102" t="str">
        <f>IF(C25=0,"-",D25/C25)</f>
        <v>-</v>
      </c>
      <c r="J25" s="132"/>
    </row>
    <row r="26" spans="1:10" ht="33" customHeight="1">
      <c r="A26" s="37" t="s">
        <v>137</v>
      </c>
      <c r="B26" s="43" t="s">
        <v>140</v>
      </c>
      <c r="C26" s="89">
        <v>0</v>
      </c>
      <c r="D26" s="31">
        <f t="shared" si="2"/>
        <v>0</v>
      </c>
      <c r="E26" s="101" t="str">
        <f>IF(C26=D26,"-",D26-C26)</f>
        <v>-</v>
      </c>
      <c r="F26" s="102" t="str">
        <f>IF(C26=0,"-",D26/C26)</f>
        <v>-</v>
      </c>
      <c r="J26" s="132"/>
    </row>
    <row r="27" spans="1:10" ht="33" customHeight="1">
      <c r="A27" s="37" t="s">
        <v>138</v>
      </c>
      <c r="B27" s="43" t="s">
        <v>141</v>
      </c>
      <c r="C27" s="89">
        <v>2841</v>
      </c>
      <c r="D27" s="31">
        <f>C27+400</f>
        <v>3241</v>
      </c>
      <c r="E27" s="101">
        <f>IF(C27=D27,"-",D27-C27)</f>
        <v>400</v>
      </c>
      <c r="F27" s="102">
        <f>IF(C27=0,"-",D27/C27)</f>
        <v>1.1408</v>
      </c>
      <c r="J27" s="132"/>
    </row>
    <row r="28" spans="1:10" s="5" customFormat="1" ht="31.5" customHeight="1">
      <c r="A28" s="38" t="s">
        <v>68</v>
      </c>
      <c r="B28" s="44" t="s">
        <v>69</v>
      </c>
      <c r="C28" s="90">
        <v>0</v>
      </c>
      <c r="D28" s="94">
        <f>C28</f>
        <v>0</v>
      </c>
      <c r="E28" s="15" t="str">
        <f t="shared" si="0"/>
        <v>-</v>
      </c>
      <c r="F28" s="103" t="str">
        <f t="shared" si="1"/>
        <v>-</v>
      </c>
      <c r="J28" s="132"/>
    </row>
    <row r="29" spans="1:6" s="5" customFormat="1" ht="31.5" customHeight="1">
      <c r="A29" s="38" t="s">
        <v>67</v>
      </c>
      <c r="B29" s="44" t="s">
        <v>70</v>
      </c>
      <c r="C29" s="90">
        <v>50522</v>
      </c>
      <c r="D29" s="94">
        <f>C29</f>
        <v>50522</v>
      </c>
      <c r="E29" s="15" t="str">
        <f t="shared" si="0"/>
        <v>-</v>
      </c>
      <c r="F29" s="103">
        <f t="shared" si="1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14477</v>
      </c>
      <c r="D30" s="29">
        <f>D31+D32+D33+D41+D42+D48+D49+D50+D47</f>
        <v>14477</v>
      </c>
      <c r="E30" s="13" t="str">
        <f>IF(C30=D30,"-",D30-C30)</f>
        <v>-</v>
      </c>
      <c r="F30" s="104">
        <f t="shared" si="1"/>
        <v>1</v>
      </c>
    </row>
    <row r="31" spans="1:6" ht="28.5" customHeight="1">
      <c r="A31" s="37" t="s">
        <v>19</v>
      </c>
      <c r="B31" s="46" t="s">
        <v>20</v>
      </c>
      <c r="C31" s="82">
        <v>850</v>
      </c>
      <c r="D31" s="30">
        <f>C31</f>
        <v>850</v>
      </c>
      <c r="E31" s="101" t="str">
        <f aca="true" t="shared" si="3" ref="E31:E51">IF(C31=D31,"-",D31-C31)</f>
        <v>-</v>
      </c>
      <c r="F31" s="102">
        <f t="shared" si="1"/>
        <v>1</v>
      </c>
    </row>
    <row r="32" spans="1:6" ht="28.5" customHeight="1">
      <c r="A32" s="37" t="s">
        <v>21</v>
      </c>
      <c r="B32" s="46" t="s">
        <v>22</v>
      </c>
      <c r="C32" s="82">
        <v>1900</v>
      </c>
      <c r="D32" s="30">
        <f>C32</f>
        <v>1900</v>
      </c>
      <c r="E32" s="101" t="str">
        <f t="shared" si="3"/>
        <v>-</v>
      </c>
      <c r="F32" s="102">
        <f t="shared" si="1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104</v>
      </c>
      <c r="D33" s="30">
        <f>D34+D36+D37+D38+D39+D40</f>
        <v>104</v>
      </c>
      <c r="E33" s="101" t="str">
        <f t="shared" si="3"/>
        <v>-</v>
      </c>
      <c r="F33" s="102">
        <f t="shared" si="1"/>
        <v>1</v>
      </c>
    </row>
    <row r="34" spans="1:6" ht="28.5" customHeight="1">
      <c r="A34" s="48" t="s">
        <v>45</v>
      </c>
      <c r="B34" s="49" t="s">
        <v>38</v>
      </c>
      <c r="C34" s="82">
        <v>0</v>
      </c>
      <c r="D34" s="30">
        <f aca="true" t="shared" si="4" ref="D34:D39">C34</f>
        <v>0</v>
      </c>
      <c r="E34" s="101" t="str">
        <f t="shared" si="3"/>
        <v>-</v>
      </c>
      <c r="F34" s="102" t="str">
        <f t="shared" si="1"/>
        <v>-</v>
      </c>
    </row>
    <row r="35" spans="1:6" ht="28.5" customHeight="1">
      <c r="A35" s="48" t="s">
        <v>46</v>
      </c>
      <c r="B35" s="50" t="s">
        <v>39</v>
      </c>
      <c r="C35" s="82">
        <v>0</v>
      </c>
      <c r="D35" s="30">
        <f t="shared" si="4"/>
        <v>0</v>
      </c>
      <c r="E35" s="101" t="str">
        <f t="shared" si="3"/>
        <v>-</v>
      </c>
      <c r="F35" s="102" t="str">
        <f t="shared" si="1"/>
        <v>-</v>
      </c>
    </row>
    <row r="36" spans="1:6" ht="28.5" customHeight="1">
      <c r="A36" s="48" t="s">
        <v>47</v>
      </c>
      <c r="B36" s="49" t="s">
        <v>40</v>
      </c>
      <c r="C36" s="82">
        <v>5</v>
      </c>
      <c r="D36" s="30">
        <f t="shared" si="4"/>
        <v>5</v>
      </c>
      <c r="E36" s="101" t="str">
        <f t="shared" si="3"/>
        <v>-</v>
      </c>
      <c r="F36" s="102">
        <f t="shared" si="1"/>
        <v>1</v>
      </c>
    </row>
    <row r="37" spans="1:6" ht="28.5" customHeight="1">
      <c r="A37" s="48" t="s">
        <v>48</v>
      </c>
      <c r="B37" s="49" t="s">
        <v>41</v>
      </c>
      <c r="C37" s="82">
        <v>0</v>
      </c>
      <c r="D37" s="30">
        <f t="shared" si="4"/>
        <v>0</v>
      </c>
      <c r="E37" s="101" t="str">
        <f t="shared" si="3"/>
        <v>-</v>
      </c>
      <c r="F37" s="102" t="str">
        <f t="shared" si="1"/>
        <v>-</v>
      </c>
    </row>
    <row r="38" spans="1:6" ht="28.5" customHeight="1">
      <c r="A38" s="48" t="s">
        <v>49</v>
      </c>
      <c r="B38" s="49" t="s">
        <v>42</v>
      </c>
      <c r="C38" s="82">
        <v>0</v>
      </c>
      <c r="D38" s="30">
        <f t="shared" si="4"/>
        <v>0</v>
      </c>
      <c r="E38" s="101" t="str">
        <f t="shared" si="3"/>
        <v>-</v>
      </c>
      <c r="F38" s="102" t="str">
        <f t="shared" si="1"/>
        <v>-</v>
      </c>
    </row>
    <row r="39" spans="1:6" ht="28.5" customHeight="1">
      <c r="A39" s="48" t="s">
        <v>50</v>
      </c>
      <c r="B39" s="49" t="s">
        <v>43</v>
      </c>
      <c r="C39" s="82">
        <v>97</v>
      </c>
      <c r="D39" s="30">
        <f t="shared" si="4"/>
        <v>97</v>
      </c>
      <c r="E39" s="101" t="str">
        <f t="shared" si="3"/>
        <v>-</v>
      </c>
      <c r="F39" s="102">
        <f t="shared" si="1"/>
        <v>1</v>
      </c>
    </row>
    <row r="40" spans="1:6" ht="28.5" customHeight="1">
      <c r="A40" s="48" t="s">
        <v>51</v>
      </c>
      <c r="B40" s="49" t="s">
        <v>44</v>
      </c>
      <c r="C40" s="82">
        <v>2</v>
      </c>
      <c r="D40" s="30">
        <f aca="true" t="shared" si="5" ref="D40:D48">C40</f>
        <v>2</v>
      </c>
      <c r="E40" s="101" t="str">
        <f t="shared" si="3"/>
        <v>-</v>
      </c>
      <c r="F40" s="102">
        <f t="shared" si="1"/>
        <v>1</v>
      </c>
    </row>
    <row r="41" spans="1:6" ht="28.5" customHeight="1">
      <c r="A41" s="37" t="s">
        <v>24</v>
      </c>
      <c r="B41" s="46" t="s">
        <v>25</v>
      </c>
      <c r="C41" s="30">
        <v>8128</v>
      </c>
      <c r="D41" s="30">
        <f t="shared" si="5"/>
        <v>8128</v>
      </c>
      <c r="E41" s="101" t="str">
        <f t="shared" si="3"/>
        <v>-</v>
      </c>
      <c r="F41" s="102">
        <f t="shared" si="1"/>
        <v>1</v>
      </c>
    </row>
    <row r="42" spans="1:6" ht="28.5" customHeight="1">
      <c r="A42" s="37" t="s">
        <v>26</v>
      </c>
      <c r="B42" s="47" t="s">
        <v>61</v>
      </c>
      <c r="C42" s="30">
        <f>SUM(C43:C46)</f>
        <v>1641</v>
      </c>
      <c r="D42" s="30">
        <f>SUM(D43:D46)</f>
        <v>1641</v>
      </c>
      <c r="E42" s="101" t="str">
        <f t="shared" si="3"/>
        <v>-</v>
      </c>
      <c r="F42" s="102">
        <f t="shared" si="1"/>
        <v>1</v>
      </c>
    </row>
    <row r="43" spans="1:6" ht="28.5" customHeight="1">
      <c r="A43" s="48" t="s">
        <v>56</v>
      </c>
      <c r="B43" s="49" t="s">
        <v>52</v>
      </c>
      <c r="C43" s="30">
        <v>1235</v>
      </c>
      <c r="D43" s="30">
        <f>C43</f>
        <v>1235</v>
      </c>
      <c r="E43" s="101" t="str">
        <f t="shared" si="3"/>
        <v>-</v>
      </c>
      <c r="F43" s="102">
        <f t="shared" si="1"/>
        <v>1</v>
      </c>
    </row>
    <row r="44" spans="1:6" ht="28.5" customHeight="1">
      <c r="A44" s="48" t="s">
        <v>57</v>
      </c>
      <c r="B44" s="49" t="s">
        <v>53</v>
      </c>
      <c r="C44" s="30">
        <v>199</v>
      </c>
      <c r="D44" s="30">
        <f>C44</f>
        <v>199</v>
      </c>
      <c r="E44" s="101" t="str">
        <f t="shared" si="3"/>
        <v>-</v>
      </c>
      <c r="F44" s="102">
        <f t="shared" si="1"/>
        <v>1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5"/>
        <v>0</v>
      </c>
      <c r="E45" s="101" t="str">
        <f t="shared" si="3"/>
        <v>-</v>
      </c>
      <c r="F45" s="102" t="str">
        <f t="shared" si="1"/>
        <v>-</v>
      </c>
    </row>
    <row r="46" spans="1:6" ht="28.5" customHeight="1">
      <c r="A46" s="48" t="s">
        <v>59</v>
      </c>
      <c r="B46" s="49" t="s">
        <v>55</v>
      </c>
      <c r="C46" s="30">
        <v>207</v>
      </c>
      <c r="D46" s="30">
        <f>C46</f>
        <v>207</v>
      </c>
      <c r="E46" s="101" t="str">
        <f t="shared" si="3"/>
        <v>-</v>
      </c>
      <c r="F46" s="102">
        <f t="shared" si="1"/>
        <v>1</v>
      </c>
    </row>
    <row r="47" spans="1:6" ht="28.5" customHeight="1">
      <c r="A47" s="37" t="s">
        <v>27</v>
      </c>
      <c r="B47" s="46" t="s">
        <v>28</v>
      </c>
      <c r="C47" s="82">
        <v>0</v>
      </c>
      <c r="D47" s="30">
        <f t="shared" si="5"/>
        <v>0</v>
      </c>
      <c r="E47" s="101" t="str">
        <f t="shared" si="3"/>
        <v>-</v>
      </c>
      <c r="F47" s="102" t="str">
        <f t="shared" si="1"/>
        <v>-</v>
      </c>
    </row>
    <row r="48" spans="1:6" ht="48" customHeight="1">
      <c r="A48" s="37" t="s">
        <v>29</v>
      </c>
      <c r="B48" s="46" t="s">
        <v>114</v>
      </c>
      <c r="C48" s="89">
        <v>1534</v>
      </c>
      <c r="D48" s="30">
        <f t="shared" si="5"/>
        <v>1534</v>
      </c>
      <c r="E48" s="101" t="str">
        <f t="shared" si="3"/>
        <v>-</v>
      </c>
      <c r="F48" s="105">
        <f t="shared" si="1"/>
        <v>1</v>
      </c>
    </row>
    <row r="49" spans="1:6" ht="43.5" customHeight="1">
      <c r="A49" s="37" t="s">
        <v>30</v>
      </c>
      <c r="B49" s="46" t="s">
        <v>31</v>
      </c>
      <c r="C49" s="89">
        <v>132</v>
      </c>
      <c r="D49" s="30">
        <f>C49</f>
        <v>132</v>
      </c>
      <c r="E49" s="101" t="str">
        <f t="shared" si="3"/>
        <v>-</v>
      </c>
      <c r="F49" s="105">
        <f t="shared" si="1"/>
        <v>1</v>
      </c>
    </row>
    <row r="50" spans="1:6" ht="35.25" customHeight="1">
      <c r="A50" s="37" t="s">
        <v>32</v>
      </c>
      <c r="B50" s="46" t="s">
        <v>33</v>
      </c>
      <c r="C50" s="82">
        <v>188</v>
      </c>
      <c r="D50" s="30">
        <f>C50</f>
        <v>188</v>
      </c>
      <c r="E50" s="101" t="str">
        <f t="shared" si="3"/>
        <v>-</v>
      </c>
      <c r="F50" s="102">
        <f t="shared" si="1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6841</v>
      </c>
      <c r="D51" s="33">
        <f>SUM(D52:D55)</f>
        <v>5110</v>
      </c>
      <c r="E51" s="13">
        <f t="shared" si="3"/>
        <v>-1731</v>
      </c>
      <c r="F51" s="106">
        <f t="shared" si="1"/>
        <v>0.747</v>
      </c>
    </row>
    <row r="52" spans="1:6" ht="42" customHeight="1">
      <c r="A52" s="37" t="s">
        <v>118</v>
      </c>
      <c r="B52" s="46" t="s">
        <v>143</v>
      </c>
      <c r="C52" s="82">
        <v>1741</v>
      </c>
      <c r="D52" s="30">
        <f>C52-1731</f>
        <v>10</v>
      </c>
      <c r="E52" s="82">
        <f>IF(C52=D52,"-",D52-C52)</f>
        <v>-1731</v>
      </c>
      <c r="F52" s="102">
        <f t="shared" si="1"/>
        <v>0.0057</v>
      </c>
    </row>
    <row r="53" spans="1:6" ht="31.5" customHeight="1">
      <c r="A53" s="37" t="s">
        <v>35</v>
      </c>
      <c r="B53" s="46" t="s">
        <v>63</v>
      </c>
      <c r="C53" s="82">
        <v>5000</v>
      </c>
      <c r="D53" s="30">
        <f>C53</f>
        <v>5000</v>
      </c>
      <c r="E53" s="82" t="str">
        <f>IF(C53=D53,"-",D53-C53)</f>
        <v>-</v>
      </c>
      <c r="F53" s="102">
        <f t="shared" si="1"/>
        <v>1</v>
      </c>
    </row>
    <row r="54" spans="1:6" ht="31.5" customHeight="1">
      <c r="A54" s="37" t="s">
        <v>36</v>
      </c>
      <c r="B54" s="46" t="s">
        <v>120</v>
      </c>
      <c r="C54" s="82">
        <v>0</v>
      </c>
      <c r="D54" s="30">
        <f>C54</f>
        <v>0</v>
      </c>
      <c r="E54" s="82" t="str">
        <f>IF(C54=D54,"-",D54-C54)</f>
        <v>-</v>
      </c>
      <c r="F54" s="102" t="str">
        <f t="shared" si="1"/>
        <v>-</v>
      </c>
    </row>
    <row r="55" spans="1:6" ht="31.5" customHeight="1">
      <c r="A55" s="37" t="s">
        <v>119</v>
      </c>
      <c r="B55" s="46" t="s">
        <v>121</v>
      </c>
      <c r="C55" s="82">
        <v>100</v>
      </c>
      <c r="D55" s="30">
        <f>C55</f>
        <v>100</v>
      </c>
      <c r="E55" s="82" t="str">
        <f>IF(C55=D55,"-",D55-C55)</f>
        <v>-</v>
      </c>
      <c r="F55" s="102">
        <f t="shared" si="1"/>
        <v>1</v>
      </c>
    </row>
    <row r="56" spans="1:6" ht="32.25" customHeight="1">
      <c r="A56" s="39" t="s">
        <v>126</v>
      </c>
      <c r="B56" s="51" t="s">
        <v>154</v>
      </c>
      <c r="C56" s="92">
        <v>0</v>
      </c>
      <c r="D56" s="33">
        <f>C56+10</f>
        <v>10</v>
      </c>
      <c r="E56" s="13">
        <f>IF(C56=D56,"-",D56-C56)</f>
        <v>10</v>
      </c>
      <c r="F56" s="106" t="str">
        <f>IF(C56=0,"-",D56/C56)</f>
        <v>-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55" zoomScaleNormal="70" zoomScaleSheetLayoutView="55" zoomScalePageLayoutView="0" workbookViewId="0" topLeftCell="A1">
      <pane xSplit="2" ySplit="7" topLeftCell="C20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0.75390625" style="2" customWidth="1"/>
    <col min="6" max="6" width="22.2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79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3" t="str">
        <f>Dolnośląski!C4</f>
        <v>Plan na
2011 rok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4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2937791</v>
      </c>
      <c r="D7" s="16">
        <f>D8+D9+D10+D12+D13+D14+D15+D16+D17+D18+D19+D20+D21+D22+D24+D25+D26+D27</f>
        <v>2945352</v>
      </c>
      <c r="E7" s="13">
        <f>IF(C7=D7,"-",D7-C7)</f>
        <v>7561</v>
      </c>
      <c r="F7" s="100">
        <f>IF(C7=0,"-",D7/C7)</f>
        <v>1.003</v>
      </c>
    </row>
    <row r="8" spans="1:6" ht="31.5" customHeight="1">
      <c r="A8" s="35" t="s">
        <v>1</v>
      </c>
      <c r="B8" s="83" t="s">
        <v>159</v>
      </c>
      <c r="C8" s="89">
        <v>399500</v>
      </c>
      <c r="D8" s="31">
        <f>C8</f>
        <v>399500</v>
      </c>
      <c r="E8" s="101" t="str">
        <f aca="true" t="shared" si="0" ref="E8:E29">IF(C8=D8,"-",D8-C8)</f>
        <v>-</v>
      </c>
      <c r="F8" s="102">
        <f aca="true" t="shared" si="1" ref="F8:F55">IF(C8=0,"-",D8/C8)</f>
        <v>1</v>
      </c>
    </row>
    <row r="9" spans="1:6" ht="31.5" customHeight="1">
      <c r="A9" s="35" t="s">
        <v>2</v>
      </c>
      <c r="B9" s="83" t="s">
        <v>160</v>
      </c>
      <c r="C9" s="89">
        <v>209888</v>
      </c>
      <c r="D9" s="31">
        <f aca="true" t="shared" si="2" ref="D9:D26">C9</f>
        <v>209888</v>
      </c>
      <c r="E9" s="101" t="str">
        <f t="shared" si="0"/>
        <v>-</v>
      </c>
      <c r="F9" s="102">
        <f t="shared" si="1"/>
        <v>1</v>
      </c>
    </row>
    <row r="10" spans="1:6" ht="31.5" customHeight="1">
      <c r="A10" s="35" t="s">
        <v>3</v>
      </c>
      <c r="B10" s="83" t="s">
        <v>157</v>
      </c>
      <c r="C10" s="89">
        <v>1371300</v>
      </c>
      <c r="D10" s="31">
        <f t="shared" si="2"/>
        <v>1371300</v>
      </c>
      <c r="E10" s="101" t="str">
        <f t="shared" si="0"/>
        <v>-</v>
      </c>
      <c r="F10" s="102">
        <f t="shared" si="1"/>
        <v>1</v>
      </c>
    </row>
    <row r="11" spans="1:6" ht="31.5" customHeight="1">
      <c r="A11" s="84" t="s">
        <v>64</v>
      </c>
      <c r="B11" s="40" t="s">
        <v>65</v>
      </c>
      <c r="C11" s="89">
        <v>92820</v>
      </c>
      <c r="D11" s="31">
        <f t="shared" si="2"/>
        <v>92820</v>
      </c>
      <c r="E11" s="101" t="str">
        <f t="shared" si="0"/>
        <v>-</v>
      </c>
      <c r="F11" s="102">
        <f t="shared" si="1"/>
        <v>1</v>
      </c>
    </row>
    <row r="12" spans="1:6" ht="31.5" customHeight="1">
      <c r="A12" s="35" t="s">
        <v>4</v>
      </c>
      <c r="B12" s="83" t="s">
        <v>166</v>
      </c>
      <c r="C12" s="89">
        <v>93959</v>
      </c>
      <c r="D12" s="31">
        <f t="shared" si="2"/>
        <v>93959</v>
      </c>
      <c r="E12" s="101" t="str">
        <f t="shared" si="0"/>
        <v>-</v>
      </c>
      <c r="F12" s="102">
        <f t="shared" si="1"/>
        <v>1</v>
      </c>
    </row>
    <row r="13" spans="1:6" ht="31.5" customHeight="1">
      <c r="A13" s="35" t="s">
        <v>5</v>
      </c>
      <c r="B13" s="83" t="s">
        <v>161</v>
      </c>
      <c r="C13" s="89">
        <v>112921</v>
      </c>
      <c r="D13" s="31">
        <f t="shared" si="2"/>
        <v>112921</v>
      </c>
      <c r="E13" s="101" t="str">
        <f t="shared" si="0"/>
        <v>-</v>
      </c>
      <c r="F13" s="102">
        <f t="shared" si="1"/>
        <v>1</v>
      </c>
    </row>
    <row r="14" spans="1:6" ht="31.5" customHeight="1">
      <c r="A14" s="35" t="s">
        <v>6</v>
      </c>
      <c r="B14" s="83" t="s">
        <v>170</v>
      </c>
      <c r="C14" s="89">
        <v>73002</v>
      </c>
      <c r="D14" s="31">
        <f t="shared" si="2"/>
        <v>73002</v>
      </c>
      <c r="E14" s="101" t="str">
        <f t="shared" si="0"/>
        <v>-</v>
      </c>
      <c r="F14" s="102">
        <f t="shared" si="1"/>
        <v>1</v>
      </c>
    </row>
    <row r="15" spans="1:6" ht="31.5" customHeight="1">
      <c r="A15" s="35" t="s">
        <v>7</v>
      </c>
      <c r="B15" s="83" t="s">
        <v>169</v>
      </c>
      <c r="C15" s="89">
        <v>14752</v>
      </c>
      <c r="D15" s="31">
        <f t="shared" si="2"/>
        <v>14752</v>
      </c>
      <c r="E15" s="101" t="str">
        <f>IF(C15=D15,"-",D15-C15)</f>
        <v>-</v>
      </c>
      <c r="F15" s="102">
        <f>IF(C15=0,"-",D15/C15)</f>
        <v>1</v>
      </c>
    </row>
    <row r="16" spans="1:6" ht="31.5" customHeight="1">
      <c r="A16" s="35" t="s">
        <v>8</v>
      </c>
      <c r="B16" s="83" t="s">
        <v>162</v>
      </c>
      <c r="C16" s="89">
        <v>100717</v>
      </c>
      <c r="D16" s="31">
        <f t="shared" si="2"/>
        <v>100717</v>
      </c>
      <c r="E16" s="101" t="str">
        <f t="shared" si="0"/>
        <v>-</v>
      </c>
      <c r="F16" s="102">
        <f t="shared" si="1"/>
        <v>1</v>
      </c>
    </row>
    <row r="17" spans="1:6" ht="31.5" customHeight="1">
      <c r="A17" s="35" t="s">
        <v>9</v>
      </c>
      <c r="B17" s="83" t="s">
        <v>163</v>
      </c>
      <c r="C17" s="89">
        <v>28355</v>
      </c>
      <c r="D17" s="31">
        <f t="shared" si="2"/>
        <v>28355</v>
      </c>
      <c r="E17" s="101" t="str">
        <f t="shared" si="0"/>
        <v>-</v>
      </c>
      <c r="F17" s="102">
        <f t="shared" si="1"/>
        <v>1</v>
      </c>
    </row>
    <row r="18" spans="1:6" ht="31.5" customHeight="1">
      <c r="A18" s="35" t="s">
        <v>10</v>
      </c>
      <c r="B18" s="83" t="s">
        <v>171</v>
      </c>
      <c r="C18" s="89">
        <v>2483</v>
      </c>
      <c r="D18" s="31">
        <f t="shared" si="2"/>
        <v>2483</v>
      </c>
      <c r="E18" s="101" t="str">
        <f t="shared" si="0"/>
        <v>-</v>
      </c>
      <c r="F18" s="102">
        <f t="shared" si="1"/>
        <v>1</v>
      </c>
    </row>
    <row r="19" spans="1:6" ht="46.5" customHeight="1">
      <c r="A19" s="35" t="s">
        <v>11</v>
      </c>
      <c r="B19" s="83" t="s">
        <v>164</v>
      </c>
      <c r="C19" s="89">
        <v>5826</v>
      </c>
      <c r="D19" s="31">
        <f t="shared" si="2"/>
        <v>5826</v>
      </c>
      <c r="E19" s="101" t="str">
        <f t="shared" si="0"/>
        <v>-</v>
      </c>
      <c r="F19" s="102">
        <f t="shared" si="1"/>
        <v>1</v>
      </c>
    </row>
    <row r="20" spans="1:6" ht="31.5" customHeight="1">
      <c r="A20" s="35" t="s">
        <v>12</v>
      </c>
      <c r="B20" s="83" t="s">
        <v>165</v>
      </c>
      <c r="C20" s="89">
        <v>75885</v>
      </c>
      <c r="D20" s="31">
        <f t="shared" si="2"/>
        <v>75885</v>
      </c>
      <c r="E20" s="101" t="str">
        <f t="shared" si="0"/>
        <v>-</v>
      </c>
      <c r="F20" s="102">
        <f t="shared" si="1"/>
        <v>1</v>
      </c>
    </row>
    <row r="21" spans="1:6" ht="31.5" customHeight="1">
      <c r="A21" s="35" t="s">
        <v>14</v>
      </c>
      <c r="B21" s="41" t="s">
        <v>13</v>
      </c>
      <c r="C21" s="89">
        <v>32000</v>
      </c>
      <c r="D21" s="31">
        <f t="shared" si="2"/>
        <v>32000</v>
      </c>
      <c r="E21" s="101" t="str">
        <f t="shared" si="0"/>
        <v>-</v>
      </c>
      <c r="F21" s="102">
        <f t="shared" si="1"/>
        <v>1</v>
      </c>
    </row>
    <row r="22" spans="1:6" ht="31.5" customHeight="1">
      <c r="A22" s="36" t="s">
        <v>15</v>
      </c>
      <c r="B22" s="83" t="s">
        <v>167</v>
      </c>
      <c r="C22" s="89">
        <v>409585</v>
      </c>
      <c r="D22" s="31">
        <f t="shared" si="2"/>
        <v>409585</v>
      </c>
      <c r="E22" s="101" t="str">
        <f t="shared" si="0"/>
        <v>-</v>
      </c>
      <c r="F22" s="102">
        <f t="shared" si="1"/>
        <v>1</v>
      </c>
    </row>
    <row r="23" spans="1:6" ht="31.5" customHeight="1">
      <c r="A23" s="34" t="s">
        <v>172</v>
      </c>
      <c r="B23" s="40" t="s">
        <v>66</v>
      </c>
      <c r="C23" s="89">
        <v>2000</v>
      </c>
      <c r="D23" s="31">
        <f t="shared" si="2"/>
        <v>2000</v>
      </c>
      <c r="E23" s="101" t="str">
        <f t="shared" si="0"/>
        <v>-</v>
      </c>
      <c r="F23" s="102">
        <f t="shared" si="1"/>
        <v>1</v>
      </c>
    </row>
    <row r="24" spans="1:6" ht="33" customHeight="1">
      <c r="A24" s="37" t="s">
        <v>16</v>
      </c>
      <c r="B24" s="42" t="s">
        <v>139</v>
      </c>
      <c r="C24" s="89">
        <v>0</v>
      </c>
      <c r="D24" s="31">
        <f t="shared" si="2"/>
        <v>0</v>
      </c>
      <c r="E24" s="101" t="str">
        <f>IF(C24=D24,"-",D24-C24)</f>
        <v>-</v>
      </c>
      <c r="F24" s="102" t="str">
        <f>IF(C24=0,"-",D24/C24)</f>
        <v>-</v>
      </c>
    </row>
    <row r="25" spans="1:6" ht="33" customHeight="1">
      <c r="A25" s="37" t="s">
        <v>136</v>
      </c>
      <c r="B25" s="43" t="s">
        <v>60</v>
      </c>
      <c r="C25" s="89">
        <v>0</v>
      </c>
      <c r="D25" s="31">
        <f t="shared" si="2"/>
        <v>0</v>
      </c>
      <c r="E25" s="101" t="str">
        <f>IF(C25=D25,"-",D25-C25)</f>
        <v>-</v>
      </c>
      <c r="F25" s="102" t="str">
        <f>IF(C25=0,"-",D25/C25)</f>
        <v>-</v>
      </c>
    </row>
    <row r="26" spans="1:6" ht="33" customHeight="1">
      <c r="A26" s="37" t="s">
        <v>137</v>
      </c>
      <c r="B26" s="43" t="s">
        <v>140</v>
      </c>
      <c r="C26" s="89">
        <v>0</v>
      </c>
      <c r="D26" s="31">
        <f t="shared" si="2"/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89">
        <v>7618</v>
      </c>
      <c r="D27" s="31">
        <f>C27+7561</f>
        <v>15179</v>
      </c>
      <c r="E27" s="101">
        <f>IF(C27=D27,"-",D27-C27)</f>
        <v>7561</v>
      </c>
      <c r="F27" s="102">
        <f>IF(C27=0,"-",D27/C27)</f>
        <v>1.9925</v>
      </c>
    </row>
    <row r="28" spans="1:6" s="5" customFormat="1" ht="31.5" customHeight="1">
      <c r="A28" s="38" t="s">
        <v>68</v>
      </c>
      <c r="B28" s="44" t="s">
        <v>69</v>
      </c>
      <c r="C28" s="95">
        <v>0</v>
      </c>
      <c r="D28" s="94">
        <f>C28</f>
        <v>0</v>
      </c>
      <c r="E28" s="15" t="str">
        <f t="shared" si="0"/>
        <v>-</v>
      </c>
      <c r="F28" s="103" t="str">
        <f t="shared" si="1"/>
        <v>-</v>
      </c>
    </row>
    <row r="29" spans="1:6" s="5" customFormat="1" ht="31.5" customHeight="1">
      <c r="A29" s="38" t="s">
        <v>67</v>
      </c>
      <c r="B29" s="44" t="s">
        <v>70</v>
      </c>
      <c r="C29" s="90">
        <v>103397</v>
      </c>
      <c r="D29" s="94">
        <f>C29</f>
        <v>103397</v>
      </c>
      <c r="E29" s="15" t="str">
        <f t="shared" si="0"/>
        <v>-</v>
      </c>
      <c r="F29" s="103">
        <f t="shared" si="1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23685</v>
      </c>
      <c r="D30" s="29">
        <f>D31+D32+D33+D41+D42+D48+D49+D50+D47</f>
        <v>23685</v>
      </c>
      <c r="E30" s="13" t="str">
        <f>IF(C30=D30,"-",D30-C30)</f>
        <v>-</v>
      </c>
      <c r="F30" s="104">
        <f t="shared" si="1"/>
        <v>1</v>
      </c>
    </row>
    <row r="31" spans="1:6" ht="28.5" customHeight="1">
      <c r="A31" s="37" t="s">
        <v>19</v>
      </c>
      <c r="B31" s="46" t="s">
        <v>20</v>
      </c>
      <c r="C31" s="89">
        <v>881</v>
      </c>
      <c r="D31" s="30">
        <f>C31</f>
        <v>881</v>
      </c>
      <c r="E31" s="101" t="str">
        <f aca="true" t="shared" si="3" ref="E31:E51">IF(C31=D31,"-",D31-C31)</f>
        <v>-</v>
      </c>
      <c r="F31" s="102">
        <f t="shared" si="1"/>
        <v>1</v>
      </c>
    </row>
    <row r="32" spans="1:6" ht="28.5" customHeight="1">
      <c r="A32" s="37" t="s">
        <v>21</v>
      </c>
      <c r="B32" s="46" t="s">
        <v>22</v>
      </c>
      <c r="C32" s="89">
        <v>2269</v>
      </c>
      <c r="D32" s="30">
        <f>C32</f>
        <v>2269</v>
      </c>
      <c r="E32" s="101" t="str">
        <f t="shared" si="3"/>
        <v>-</v>
      </c>
      <c r="F32" s="102">
        <f t="shared" si="1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106</v>
      </c>
      <c r="D33" s="30">
        <f>D34+D36+D37+D38+D39+D40</f>
        <v>106</v>
      </c>
      <c r="E33" s="101" t="str">
        <f t="shared" si="3"/>
        <v>-</v>
      </c>
      <c r="F33" s="102">
        <f t="shared" si="1"/>
        <v>1</v>
      </c>
    </row>
    <row r="34" spans="1:6" ht="28.5" customHeight="1">
      <c r="A34" s="48" t="s">
        <v>45</v>
      </c>
      <c r="B34" s="49" t="s">
        <v>38</v>
      </c>
      <c r="C34" s="89">
        <v>23</v>
      </c>
      <c r="D34" s="30">
        <f>C34</f>
        <v>23</v>
      </c>
      <c r="E34" s="101" t="str">
        <f t="shared" si="3"/>
        <v>-</v>
      </c>
      <c r="F34" s="102">
        <f t="shared" si="1"/>
        <v>1</v>
      </c>
    </row>
    <row r="35" spans="1:6" ht="28.5" customHeight="1">
      <c r="A35" s="48" t="s">
        <v>46</v>
      </c>
      <c r="B35" s="50" t="s">
        <v>39</v>
      </c>
      <c r="C35" s="89">
        <v>23</v>
      </c>
      <c r="D35" s="30">
        <f>C35</f>
        <v>23</v>
      </c>
      <c r="E35" s="101" t="str">
        <f t="shared" si="3"/>
        <v>-</v>
      </c>
      <c r="F35" s="102">
        <f t="shared" si="1"/>
        <v>1</v>
      </c>
    </row>
    <row r="36" spans="1:6" ht="28.5" customHeight="1">
      <c r="A36" s="48" t="s">
        <v>47</v>
      </c>
      <c r="B36" s="49" t="s">
        <v>40</v>
      </c>
      <c r="C36" s="89">
        <v>0</v>
      </c>
      <c r="D36" s="30">
        <f>C36</f>
        <v>0</v>
      </c>
      <c r="E36" s="101" t="str">
        <f t="shared" si="3"/>
        <v>-</v>
      </c>
      <c r="F36" s="102" t="str">
        <f t="shared" si="1"/>
        <v>-</v>
      </c>
    </row>
    <row r="37" spans="1:6" ht="28.5" customHeight="1">
      <c r="A37" s="48" t="s">
        <v>48</v>
      </c>
      <c r="B37" s="49" t="s">
        <v>41</v>
      </c>
      <c r="C37" s="89">
        <v>0</v>
      </c>
      <c r="D37" s="30">
        <f aca="true" t="shared" si="4" ref="D37:D48">C37</f>
        <v>0</v>
      </c>
      <c r="E37" s="101" t="str">
        <f t="shared" si="3"/>
        <v>-</v>
      </c>
      <c r="F37" s="102" t="str">
        <f t="shared" si="1"/>
        <v>-</v>
      </c>
    </row>
    <row r="38" spans="1:6" ht="28.5" customHeight="1">
      <c r="A38" s="48" t="s">
        <v>49</v>
      </c>
      <c r="B38" s="49" t="s">
        <v>42</v>
      </c>
      <c r="C38" s="89">
        <v>0</v>
      </c>
      <c r="D38" s="30">
        <f t="shared" si="4"/>
        <v>0</v>
      </c>
      <c r="E38" s="101" t="str">
        <f t="shared" si="3"/>
        <v>-</v>
      </c>
      <c r="F38" s="102" t="str">
        <f t="shared" si="1"/>
        <v>-</v>
      </c>
    </row>
    <row r="39" spans="1:6" ht="28.5" customHeight="1">
      <c r="A39" s="48" t="s">
        <v>50</v>
      </c>
      <c r="B39" s="49" t="s">
        <v>43</v>
      </c>
      <c r="C39" s="89">
        <v>53</v>
      </c>
      <c r="D39" s="30">
        <f t="shared" si="4"/>
        <v>53</v>
      </c>
      <c r="E39" s="101" t="str">
        <f t="shared" si="3"/>
        <v>-</v>
      </c>
      <c r="F39" s="102">
        <f t="shared" si="1"/>
        <v>1</v>
      </c>
    </row>
    <row r="40" spans="1:6" ht="28.5" customHeight="1">
      <c r="A40" s="48" t="s">
        <v>51</v>
      </c>
      <c r="B40" s="49" t="s">
        <v>44</v>
      </c>
      <c r="C40" s="89">
        <v>30</v>
      </c>
      <c r="D40" s="30">
        <f t="shared" si="4"/>
        <v>30</v>
      </c>
      <c r="E40" s="101" t="str">
        <f t="shared" si="3"/>
        <v>-</v>
      </c>
      <c r="F40" s="102">
        <f t="shared" si="1"/>
        <v>1</v>
      </c>
    </row>
    <row r="41" spans="1:6" ht="28.5" customHeight="1">
      <c r="A41" s="37" t="s">
        <v>24</v>
      </c>
      <c r="B41" s="46" t="s">
        <v>25</v>
      </c>
      <c r="C41" s="30">
        <v>12812</v>
      </c>
      <c r="D41" s="30">
        <f t="shared" si="4"/>
        <v>12812</v>
      </c>
      <c r="E41" s="101" t="str">
        <f t="shared" si="3"/>
        <v>-</v>
      </c>
      <c r="F41" s="102">
        <f t="shared" si="1"/>
        <v>1</v>
      </c>
    </row>
    <row r="42" spans="1:6" ht="28.5" customHeight="1">
      <c r="A42" s="37" t="s">
        <v>26</v>
      </c>
      <c r="B42" s="47" t="s">
        <v>61</v>
      </c>
      <c r="C42" s="30">
        <f>SUM(C43:C46)</f>
        <v>2588</v>
      </c>
      <c r="D42" s="30">
        <f>SUM(D43:D46)</f>
        <v>2588</v>
      </c>
      <c r="E42" s="101" t="str">
        <f t="shared" si="3"/>
        <v>-</v>
      </c>
      <c r="F42" s="102">
        <f t="shared" si="1"/>
        <v>1</v>
      </c>
    </row>
    <row r="43" spans="1:6" ht="28.5" customHeight="1">
      <c r="A43" s="48" t="s">
        <v>56</v>
      </c>
      <c r="B43" s="49" t="s">
        <v>52</v>
      </c>
      <c r="C43" s="30">
        <v>1946</v>
      </c>
      <c r="D43" s="30">
        <f>C43</f>
        <v>1946</v>
      </c>
      <c r="E43" s="101" t="str">
        <f t="shared" si="3"/>
        <v>-</v>
      </c>
      <c r="F43" s="102">
        <f t="shared" si="1"/>
        <v>1</v>
      </c>
    </row>
    <row r="44" spans="1:6" ht="28.5" customHeight="1">
      <c r="A44" s="48" t="s">
        <v>57</v>
      </c>
      <c r="B44" s="49" t="s">
        <v>53</v>
      </c>
      <c r="C44" s="30">
        <v>314</v>
      </c>
      <c r="D44" s="30">
        <f>C44</f>
        <v>314</v>
      </c>
      <c r="E44" s="101" t="str">
        <f t="shared" si="3"/>
        <v>-</v>
      </c>
      <c r="F44" s="102">
        <f t="shared" si="1"/>
        <v>1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4"/>
        <v>0</v>
      </c>
      <c r="E45" s="101" t="str">
        <f t="shared" si="3"/>
        <v>-</v>
      </c>
      <c r="F45" s="102" t="str">
        <f t="shared" si="1"/>
        <v>-</v>
      </c>
    </row>
    <row r="46" spans="1:6" ht="28.5" customHeight="1">
      <c r="A46" s="48" t="s">
        <v>59</v>
      </c>
      <c r="B46" s="49" t="s">
        <v>55</v>
      </c>
      <c r="C46" s="30">
        <v>328</v>
      </c>
      <c r="D46" s="30">
        <f>C46</f>
        <v>328</v>
      </c>
      <c r="E46" s="101" t="str">
        <f t="shared" si="3"/>
        <v>-</v>
      </c>
      <c r="F46" s="102">
        <f t="shared" si="1"/>
        <v>1</v>
      </c>
    </row>
    <row r="47" spans="1:6" ht="28.5" customHeight="1">
      <c r="A47" s="37" t="s">
        <v>27</v>
      </c>
      <c r="B47" s="46" t="s">
        <v>28</v>
      </c>
      <c r="C47" s="89">
        <v>0</v>
      </c>
      <c r="D47" s="30">
        <f t="shared" si="4"/>
        <v>0</v>
      </c>
      <c r="E47" s="101" t="str">
        <f t="shared" si="3"/>
        <v>-</v>
      </c>
      <c r="F47" s="102" t="str">
        <f t="shared" si="1"/>
        <v>-</v>
      </c>
    </row>
    <row r="48" spans="1:6" ht="48" customHeight="1">
      <c r="A48" s="37" t="s">
        <v>29</v>
      </c>
      <c r="B48" s="46" t="s">
        <v>114</v>
      </c>
      <c r="C48" s="89">
        <v>4343</v>
      </c>
      <c r="D48" s="30">
        <f t="shared" si="4"/>
        <v>4343</v>
      </c>
      <c r="E48" s="101" t="str">
        <f t="shared" si="3"/>
        <v>-</v>
      </c>
      <c r="F48" s="105">
        <f t="shared" si="1"/>
        <v>1</v>
      </c>
    </row>
    <row r="49" spans="1:6" ht="43.5" customHeight="1">
      <c r="A49" s="37" t="s">
        <v>30</v>
      </c>
      <c r="B49" s="46" t="s">
        <v>31</v>
      </c>
      <c r="C49" s="89">
        <v>468</v>
      </c>
      <c r="D49" s="30">
        <f>C49</f>
        <v>468</v>
      </c>
      <c r="E49" s="101" t="str">
        <f t="shared" si="3"/>
        <v>-</v>
      </c>
      <c r="F49" s="105">
        <f t="shared" si="1"/>
        <v>1</v>
      </c>
    </row>
    <row r="50" spans="1:6" ht="35.25" customHeight="1">
      <c r="A50" s="37" t="s">
        <v>32</v>
      </c>
      <c r="B50" s="46" t="s">
        <v>33</v>
      </c>
      <c r="C50" s="89">
        <v>218</v>
      </c>
      <c r="D50" s="30">
        <f>C50</f>
        <v>218</v>
      </c>
      <c r="E50" s="101" t="str">
        <f t="shared" si="3"/>
        <v>-</v>
      </c>
      <c r="F50" s="102">
        <f t="shared" si="1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10600</v>
      </c>
      <c r="D51" s="33">
        <f>SUM(D52:D55)</f>
        <v>10600</v>
      </c>
      <c r="E51" s="13" t="str">
        <f t="shared" si="3"/>
        <v>-</v>
      </c>
      <c r="F51" s="106">
        <f t="shared" si="1"/>
        <v>1</v>
      </c>
    </row>
    <row r="52" spans="1:6" ht="42" customHeight="1">
      <c r="A52" s="37" t="s">
        <v>118</v>
      </c>
      <c r="B52" s="46" t="s">
        <v>143</v>
      </c>
      <c r="C52" s="89">
        <v>62</v>
      </c>
      <c r="D52" s="30">
        <f>C52</f>
        <v>62</v>
      </c>
      <c r="E52" s="82" t="str">
        <f>IF(C52=D52,"-",D52-C52)</f>
        <v>-</v>
      </c>
      <c r="F52" s="102">
        <f t="shared" si="1"/>
        <v>1</v>
      </c>
    </row>
    <row r="53" spans="1:6" ht="31.5" customHeight="1">
      <c r="A53" s="37" t="s">
        <v>35</v>
      </c>
      <c r="B53" s="46" t="s">
        <v>63</v>
      </c>
      <c r="C53" s="89">
        <v>10288</v>
      </c>
      <c r="D53" s="30">
        <f>C53</f>
        <v>10288</v>
      </c>
      <c r="E53" s="82" t="str">
        <f>IF(C53=D53,"-",D53-C53)</f>
        <v>-</v>
      </c>
      <c r="F53" s="102">
        <f t="shared" si="1"/>
        <v>1</v>
      </c>
    </row>
    <row r="54" spans="1:6" ht="31.5" customHeight="1">
      <c r="A54" s="37" t="s">
        <v>36</v>
      </c>
      <c r="B54" s="46" t="s">
        <v>120</v>
      </c>
      <c r="C54" s="89">
        <v>0</v>
      </c>
      <c r="D54" s="30">
        <f>C54</f>
        <v>0</v>
      </c>
      <c r="E54" s="82" t="str">
        <f>IF(C54=D54,"-",D54-C54)</f>
        <v>-</v>
      </c>
      <c r="F54" s="102" t="str">
        <f t="shared" si="1"/>
        <v>-</v>
      </c>
    </row>
    <row r="55" spans="1:6" ht="31.5" customHeight="1">
      <c r="A55" s="37" t="s">
        <v>119</v>
      </c>
      <c r="B55" s="46" t="s">
        <v>121</v>
      </c>
      <c r="C55" s="89">
        <v>250</v>
      </c>
      <c r="D55" s="30">
        <f>C55</f>
        <v>250</v>
      </c>
      <c r="E55" s="82" t="str">
        <f>IF(C55=D55,"-",D55-C55)</f>
        <v>-</v>
      </c>
      <c r="F55" s="102">
        <f t="shared" si="1"/>
        <v>1</v>
      </c>
    </row>
    <row r="56" spans="1:6" ht="32.25" customHeight="1">
      <c r="A56" s="39" t="s">
        <v>126</v>
      </c>
      <c r="B56" s="51" t="s">
        <v>154</v>
      </c>
      <c r="C56" s="33">
        <v>1888</v>
      </c>
      <c r="D56" s="33">
        <f>C56</f>
        <v>1888</v>
      </c>
      <c r="E56" s="13" t="str">
        <f>IF(C56=D56,"-",D56-C56)</f>
        <v>-</v>
      </c>
      <c r="F56" s="106">
        <f>IF(C56=0,"-",D56/C56)</f>
        <v>1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0.75390625" style="2" customWidth="1"/>
    <col min="6" max="6" width="22.2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80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3" t="str">
        <f>Dolnośląski!C4</f>
        <v>Plan na
2011 rok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4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1722945</v>
      </c>
      <c r="D7" s="16">
        <f>D8+D9+D10+D12+D13+D14+D15+D16+D17+D18+D19+D20+D21+D22+D24+D25+D26+D27</f>
        <v>1727338</v>
      </c>
      <c r="E7" s="13">
        <f>IF(C7=D7,"-",D7-C7)</f>
        <v>4393</v>
      </c>
      <c r="F7" s="100">
        <f>IF(C7=0,"-",D7/C7)</f>
        <v>1.003</v>
      </c>
    </row>
    <row r="8" spans="1:6" ht="31.5" customHeight="1">
      <c r="A8" s="35" t="s">
        <v>1</v>
      </c>
      <c r="B8" s="83" t="s">
        <v>159</v>
      </c>
      <c r="C8" s="89">
        <v>230000</v>
      </c>
      <c r="D8" s="31">
        <f>C8</f>
        <v>230000</v>
      </c>
      <c r="E8" s="101" t="str">
        <f aca="true" t="shared" si="0" ref="E8:E29">IF(C8=D8,"-",D8-C8)</f>
        <v>-</v>
      </c>
      <c r="F8" s="102">
        <f aca="true" t="shared" si="1" ref="F8:F55">IF(C8=0,"-",D8/C8)</f>
        <v>1</v>
      </c>
    </row>
    <row r="9" spans="1:6" ht="31.5" customHeight="1">
      <c r="A9" s="35" t="s">
        <v>2</v>
      </c>
      <c r="B9" s="83" t="s">
        <v>160</v>
      </c>
      <c r="C9" s="89">
        <v>142550</v>
      </c>
      <c r="D9" s="31">
        <f aca="true" t="shared" si="2" ref="D9:D27">C9</f>
        <v>142550</v>
      </c>
      <c r="E9" s="101" t="str">
        <f t="shared" si="0"/>
        <v>-</v>
      </c>
      <c r="F9" s="102">
        <f t="shared" si="1"/>
        <v>1</v>
      </c>
    </row>
    <row r="10" spans="1:6" ht="31.5" customHeight="1">
      <c r="A10" s="35" t="s">
        <v>3</v>
      </c>
      <c r="B10" s="83" t="s">
        <v>157</v>
      </c>
      <c r="C10" s="89">
        <v>823207</v>
      </c>
      <c r="D10" s="31">
        <f>C10+4393</f>
        <v>827600</v>
      </c>
      <c r="E10" s="101">
        <f t="shared" si="0"/>
        <v>4393</v>
      </c>
      <c r="F10" s="102">
        <f t="shared" si="1"/>
        <v>1.0053</v>
      </c>
    </row>
    <row r="11" spans="1:6" ht="31.5" customHeight="1">
      <c r="A11" s="84" t="s">
        <v>64</v>
      </c>
      <c r="B11" s="40" t="s">
        <v>65</v>
      </c>
      <c r="C11" s="89">
        <v>47520</v>
      </c>
      <c r="D11" s="31">
        <f>C11+2000</f>
        <v>49520</v>
      </c>
      <c r="E11" s="101">
        <f t="shared" si="0"/>
        <v>2000</v>
      </c>
      <c r="F11" s="102">
        <f t="shared" si="1"/>
        <v>1.0421</v>
      </c>
    </row>
    <row r="12" spans="1:6" ht="31.5" customHeight="1">
      <c r="A12" s="35" t="s">
        <v>4</v>
      </c>
      <c r="B12" s="83" t="s">
        <v>166</v>
      </c>
      <c r="C12" s="89">
        <v>68320</v>
      </c>
      <c r="D12" s="31">
        <f t="shared" si="2"/>
        <v>68320</v>
      </c>
      <c r="E12" s="101" t="str">
        <f t="shared" si="0"/>
        <v>-</v>
      </c>
      <c r="F12" s="102">
        <f t="shared" si="1"/>
        <v>1</v>
      </c>
    </row>
    <row r="13" spans="1:6" ht="31.5" customHeight="1">
      <c r="A13" s="35" t="s">
        <v>5</v>
      </c>
      <c r="B13" s="83" t="s">
        <v>161</v>
      </c>
      <c r="C13" s="89">
        <v>41650</v>
      </c>
      <c r="D13" s="31">
        <f t="shared" si="2"/>
        <v>41650</v>
      </c>
      <c r="E13" s="101" t="str">
        <f t="shared" si="0"/>
        <v>-</v>
      </c>
      <c r="F13" s="102">
        <f t="shared" si="1"/>
        <v>1</v>
      </c>
    </row>
    <row r="14" spans="1:6" ht="31.5" customHeight="1">
      <c r="A14" s="35" t="s">
        <v>6</v>
      </c>
      <c r="B14" s="83" t="s">
        <v>170</v>
      </c>
      <c r="C14" s="89">
        <v>22902</v>
      </c>
      <c r="D14" s="31">
        <f t="shared" si="2"/>
        <v>22902</v>
      </c>
      <c r="E14" s="101" t="str">
        <f t="shared" si="0"/>
        <v>-</v>
      </c>
      <c r="F14" s="102">
        <f t="shared" si="1"/>
        <v>1</v>
      </c>
    </row>
    <row r="15" spans="1:6" ht="31.5" customHeight="1">
      <c r="A15" s="35" t="s">
        <v>7</v>
      </c>
      <c r="B15" s="83" t="s">
        <v>169</v>
      </c>
      <c r="C15" s="89">
        <v>7800</v>
      </c>
      <c r="D15" s="31">
        <f t="shared" si="2"/>
        <v>7800</v>
      </c>
      <c r="E15" s="101" t="str">
        <f>IF(C15=D15,"-",D15-C15)</f>
        <v>-</v>
      </c>
      <c r="F15" s="102">
        <f>IF(C15=0,"-",D15/C15)</f>
        <v>1</v>
      </c>
    </row>
    <row r="16" spans="1:6" ht="31.5" customHeight="1">
      <c r="A16" s="35" t="s">
        <v>8</v>
      </c>
      <c r="B16" s="83" t="s">
        <v>162</v>
      </c>
      <c r="C16" s="89">
        <v>59500</v>
      </c>
      <c r="D16" s="31">
        <f t="shared" si="2"/>
        <v>59500</v>
      </c>
      <c r="E16" s="101" t="str">
        <f t="shared" si="0"/>
        <v>-</v>
      </c>
      <c r="F16" s="102">
        <f t="shared" si="1"/>
        <v>1</v>
      </c>
    </row>
    <row r="17" spans="1:6" ht="31.5" customHeight="1">
      <c r="A17" s="35" t="s">
        <v>9</v>
      </c>
      <c r="B17" s="83" t="s">
        <v>163</v>
      </c>
      <c r="C17" s="89">
        <v>14650</v>
      </c>
      <c r="D17" s="31">
        <f t="shared" si="2"/>
        <v>14650</v>
      </c>
      <c r="E17" s="101" t="str">
        <f t="shared" si="0"/>
        <v>-</v>
      </c>
      <c r="F17" s="102">
        <f t="shared" si="1"/>
        <v>1</v>
      </c>
    </row>
    <row r="18" spans="1:6" ht="31.5" customHeight="1">
      <c r="A18" s="35" t="s">
        <v>10</v>
      </c>
      <c r="B18" s="83" t="s">
        <v>171</v>
      </c>
      <c r="C18" s="89">
        <v>1220</v>
      </c>
      <c r="D18" s="31">
        <f t="shared" si="2"/>
        <v>1220</v>
      </c>
      <c r="E18" s="101" t="str">
        <f t="shared" si="0"/>
        <v>-</v>
      </c>
      <c r="F18" s="102">
        <f t="shared" si="1"/>
        <v>1</v>
      </c>
    </row>
    <row r="19" spans="1:6" ht="46.5" customHeight="1">
      <c r="A19" s="35" t="s">
        <v>11</v>
      </c>
      <c r="B19" s="83" t="s">
        <v>164</v>
      </c>
      <c r="C19" s="89">
        <v>4550</v>
      </c>
      <c r="D19" s="31">
        <f t="shared" si="2"/>
        <v>4550</v>
      </c>
      <c r="E19" s="101" t="str">
        <f t="shared" si="0"/>
        <v>-</v>
      </c>
      <c r="F19" s="102">
        <f t="shared" si="1"/>
        <v>1</v>
      </c>
    </row>
    <row r="20" spans="1:6" ht="31.5" customHeight="1">
      <c r="A20" s="35" t="s">
        <v>12</v>
      </c>
      <c r="B20" s="83" t="s">
        <v>165</v>
      </c>
      <c r="C20" s="89">
        <v>35300</v>
      </c>
      <c r="D20" s="31">
        <f t="shared" si="2"/>
        <v>35300</v>
      </c>
      <c r="E20" s="101" t="str">
        <f t="shared" si="0"/>
        <v>-</v>
      </c>
      <c r="F20" s="102">
        <f t="shared" si="1"/>
        <v>1</v>
      </c>
    </row>
    <row r="21" spans="1:6" ht="31.5" customHeight="1">
      <c r="A21" s="35" t="s">
        <v>14</v>
      </c>
      <c r="B21" s="41" t="s">
        <v>13</v>
      </c>
      <c r="C21" s="89">
        <v>19000</v>
      </c>
      <c r="D21" s="31">
        <f t="shared" si="2"/>
        <v>19000</v>
      </c>
      <c r="E21" s="101" t="str">
        <f t="shared" si="0"/>
        <v>-</v>
      </c>
      <c r="F21" s="102">
        <f t="shared" si="1"/>
        <v>1</v>
      </c>
    </row>
    <row r="22" spans="1:6" ht="31.5" customHeight="1">
      <c r="A22" s="36" t="s">
        <v>15</v>
      </c>
      <c r="B22" s="83" t="s">
        <v>167</v>
      </c>
      <c r="C22" s="89">
        <v>252000</v>
      </c>
      <c r="D22" s="31">
        <f t="shared" si="2"/>
        <v>252000</v>
      </c>
      <c r="E22" s="101" t="str">
        <f t="shared" si="0"/>
        <v>-</v>
      </c>
      <c r="F22" s="102">
        <f t="shared" si="1"/>
        <v>1</v>
      </c>
    </row>
    <row r="23" spans="1:6" ht="31.5" customHeight="1">
      <c r="A23" s="34" t="s">
        <v>172</v>
      </c>
      <c r="B23" s="40" t="s">
        <v>66</v>
      </c>
      <c r="C23" s="89">
        <v>2000</v>
      </c>
      <c r="D23" s="31">
        <f t="shared" si="2"/>
        <v>2000</v>
      </c>
      <c r="E23" s="101" t="str">
        <f t="shared" si="0"/>
        <v>-</v>
      </c>
      <c r="F23" s="102">
        <f t="shared" si="1"/>
        <v>1</v>
      </c>
    </row>
    <row r="24" spans="1:6" ht="33" customHeight="1">
      <c r="A24" s="37" t="s">
        <v>16</v>
      </c>
      <c r="B24" s="42" t="s">
        <v>139</v>
      </c>
      <c r="C24" s="89">
        <v>0</v>
      </c>
      <c r="D24" s="31">
        <f t="shared" si="2"/>
        <v>0</v>
      </c>
      <c r="E24" s="101" t="str">
        <f>IF(C24=D24,"-",D24-C24)</f>
        <v>-</v>
      </c>
      <c r="F24" s="102" t="str">
        <f>IF(C24=0,"-",D24/C24)</f>
        <v>-</v>
      </c>
    </row>
    <row r="25" spans="1:6" ht="33" customHeight="1">
      <c r="A25" s="37" t="s">
        <v>136</v>
      </c>
      <c r="B25" s="43" t="s">
        <v>60</v>
      </c>
      <c r="C25" s="89">
        <v>0</v>
      </c>
      <c r="D25" s="31">
        <f t="shared" si="2"/>
        <v>0</v>
      </c>
      <c r="E25" s="101" t="str">
        <f>IF(C25=D25,"-",D25-C25)</f>
        <v>-</v>
      </c>
      <c r="F25" s="102" t="str">
        <f>IF(C25=0,"-",D25/C25)</f>
        <v>-</v>
      </c>
    </row>
    <row r="26" spans="1:6" ht="33" customHeight="1">
      <c r="A26" s="37" t="s">
        <v>137</v>
      </c>
      <c r="B26" s="43" t="s">
        <v>140</v>
      </c>
      <c r="C26" s="89">
        <v>0</v>
      </c>
      <c r="D26" s="31">
        <f t="shared" si="2"/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89">
        <v>296</v>
      </c>
      <c r="D27" s="31">
        <f t="shared" si="2"/>
        <v>296</v>
      </c>
      <c r="E27" s="101" t="str">
        <f>IF(C27=D27,"-",D27-C27)</f>
        <v>-</v>
      </c>
      <c r="F27" s="102">
        <f>IF(C27=0,"-",D27/C27)</f>
        <v>1</v>
      </c>
    </row>
    <row r="28" spans="1:6" s="5" customFormat="1" ht="31.5" customHeight="1">
      <c r="A28" s="38" t="s">
        <v>68</v>
      </c>
      <c r="B28" s="44" t="s">
        <v>69</v>
      </c>
      <c r="C28" s="95">
        <v>0</v>
      </c>
      <c r="D28" s="94">
        <f>C28</f>
        <v>0</v>
      </c>
      <c r="E28" s="15" t="str">
        <f t="shared" si="0"/>
        <v>-</v>
      </c>
      <c r="F28" s="103" t="str">
        <f t="shared" si="1"/>
        <v>-</v>
      </c>
    </row>
    <row r="29" spans="1:6" s="5" customFormat="1" ht="31.5" customHeight="1">
      <c r="A29" s="38" t="s">
        <v>67</v>
      </c>
      <c r="B29" s="44" t="s">
        <v>70</v>
      </c>
      <c r="C29" s="90">
        <v>66040</v>
      </c>
      <c r="D29" s="94">
        <f>C29</f>
        <v>66040</v>
      </c>
      <c r="E29" s="15" t="str">
        <f t="shared" si="0"/>
        <v>-</v>
      </c>
      <c r="F29" s="103">
        <f t="shared" si="1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14611</v>
      </c>
      <c r="D30" s="29">
        <f>D31+D32+D33+D41+D42+D48+D49+D50+D47</f>
        <v>14611</v>
      </c>
      <c r="E30" s="13" t="str">
        <f>IF(C30=D30,"-",D30-C30)</f>
        <v>-</v>
      </c>
      <c r="F30" s="104">
        <f t="shared" si="1"/>
        <v>1</v>
      </c>
    </row>
    <row r="31" spans="1:6" ht="28.5" customHeight="1">
      <c r="A31" s="37" t="s">
        <v>19</v>
      </c>
      <c r="B31" s="46" t="s">
        <v>20</v>
      </c>
      <c r="C31" s="82">
        <v>571</v>
      </c>
      <c r="D31" s="30">
        <f>C31</f>
        <v>571</v>
      </c>
      <c r="E31" s="101" t="str">
        <f aca="true" t="shared" si="3" ref="E31:E51">IF(C31=D31,"-",D31-C31)</f>
        <v>-</v>
      </c>
      <c r="F31" s="102">
        <f t="shared" si="1"/>
        <v>1</v>
      </c>
    </row>
    <row r="32" spans="1:6" ht="28.5" customHeight="1">
      <c r="A32" s="37" t="s">
        <v>21</v>
      </c>
      <c r="B32" s="46" t="s">
        <v>22</v>
      </c>
      <c r="C32" s="82">
        <v>934</v>
      </c>
      <c r="D32" s="30">
        <f>C32</f>
        <v>934</v>
      </c>
      <c r="E32" s="101" t="str">
        <f t="shared" si="3"/>
        <v>-</v>
      </c>
      <c r="F32" s="102">
        <f t="shared" si="1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190</v>
      </c>
      <c r="D33" s="30">
        <f>D34+D36+D37+D38+D39+D40</f>
        <v>190</v>
      </c>
      <c r="E33" s="101" t="str">
        <f t="shared" si="3"/>
        <v>-</v>
      </c>
      <c r="F33" s="102">
        <f t="shared" si="1"/>
        <v>1</v>
      </c>
    </row>
    <row r="34" spans="1:6" ht="28.5" customHeight="1">
      <c r="A34" s="48" t="s">
        <v>45</v>
      </c>
      <c r="B34" s="49" t="s">
        <v>38</v>
      </c>
      <c r="C34" s="82">
        <v>15</v>
      </c>
      <c r="D34" s="30">
        <f>C34</f>
        <v>15</v>
      </c>
      <c r="E34" s="101" t="str">
        <f t="shared" si="3"/>
        <v>-</v>
      </c>
      <c r="F34" s="102">
        <f t="shared" si="1"/>
        <v>1</v>
      </c>
    </row>
    <row r="35" spans="1:6" ht="28.5" customHeight="1">
      <c r="A35" s="48" t="s">
        <v>46</v>
      </c>
      <c r="B35" s="50" t="s">
        <v>39</v>
      </c>
      <c r="C35" s="82">
        <v>15</v>
      </c>
      <c r="D35" s="30">
        <f>C35</f>
        <v>15</v>
      </c>
      <c r="E35" s="101" t="str">
        <f t="shared" si="3"/>
        <v>-</v>
      </c>
      <c r="F35" s="102">
        <f t="shared" si="1"/>
        <v>1</v>
      </c>
    </row>
    <row r="36" spans="1:6" ht="28.5" customHeight="1">
      <c r="A36" s="48" t="s">
        <v>47</v>
      </c>
      <c r="B36" s="49" t="s">
        <v>40</v>
      </c>
      <c r="C36" s="82">
        <v>33</v>
      </c>
      <c r="D36" s="30">
        <f>C36</f>
        <v>33</v>
      </c>
      <c r="E36" s="101" t="str">
        <f t="shared" si="3"/>
        <v>-</v>
      </c>
      <c r="F36" s="102">
        <f t="shared" si="1"/>
        <v>1</v>
      </c>
    </row>
    <row r="37" spans="1:6" ht="28.5" customHeight="1">
      <c r="A37" s="48" t="s">
        <v>48</v>
      </c>
      <c r="B37" s="49" t="s">
        <v>41</v>
      </c>
      <c r="C37" s="82">
        <v>0</v>
      </c>
      <c r="D37" s="30">
        <f aca="true" t="shared" si="4" ref="D37:D48">C37</f>
        <v>0</v>
      </c>
      <c r="E37" s="101" t="str">
        <f t="shared" si="3"/>
        <v>-</v>
      </c>
      <c r="F37" s="102" t="str">
        <f t="shared" si="1"/>
        <v>-</v>
      </c>
    </row>
    <row r="38" spans="1:6" ht="28.5" customHeight="1">
      <c r="A38" s="48" t="s">
        <v>49</v>
      </c>
      <c r="B38" s="49" t="s">
        <v>42</v>
      </c>
      <c r="C38" s="82">
        <v>0</v>
      </c>
      <c r="D38" s="30">
        <f t="shared" si="4"/>
        <v>0</v>
      </c>
      <c r="E38" s="101" t="str">
        <f t="shared" si="3"/>
        <v>-</v>
      </c>
      <c r="F38" s="102" t="str">
        <f t="shared" si="1"/>
        <v>-</v>
      </c>
    </row>
    <row r="39" spans="1:6" ht="28.5" customHeight="1">
      <c r="A39" s="48" t="s">
        <v>50</v>
      </c>
      <c r="B39" s="49" t="s">
        <v>43</v>
      </c>
      <c r="C39" s="82">
        <v>137</v>
      </c>
      <c r="D39" s="30">
        <f t="shared" si="4"/>
        <v>137</v>
      </c>
      <c r="E39" s="101" t="str">
        <f t="shared" si="3"/>
        <v>-</v>
      </c>
      <c r="F39" s="102">
        <f t="shared" si="1"/>
        <v>1</v>
      </c>
    </row>
    <row r="40" spans="1:6" ht="28.5" customHeight="1">
      <c r="A40" s="48" t="s">
        <v>51</v>
      </c>
      <c r="B40" s="49" t="s">
        <v>44</v>
      </c>
      <c r="C40" s="82">
        <v>5</v>
      </c>
      <c r="D40" s="30">
        <f t="shared" si="4"/>
        <v>5</v>
      </c>
      <c r="E40" s="101" t="str">
        <f t="shared" si="3"/>
        <v>-</v>
      </c>
      <c r="F40" s="102">
        <f t="shared" si="1"/>
        <v>1</v>
      </c>
    </row>
    <row r="41" spans="1:6" ht="28.5" customHeight="1">
      <c r="A41" s="37" t="s">
        <v>24</v>
      </c>
      <c r="B41" s="46" t="s">
        <v>25</v>
      </c>
      <c r="C41" s="30">
        <v>9054</v>
      </c>
      <c r="D41" s="30">
        <f t="shared" si="4"/>
        <v>9054</v>
      </c>
      <c r="E41" s="101" t="str">
        <f t="shared" si="3"/>
        <v>-</v>
      </c>
      <c r="F41" s="102">
        <f t="shared" si="1"/>
        <v>1</v>
      </c>
    </row>
    <row r="42" spans="1:6" ht="28.5" customHeight="1">
      <c r="A42" s="37" t="s">
        <v>26</v>
      </c>
      <c r="B42" s="47" t="s">
        <v>61</v>
      </c>
      <c r="C42" s="30">
        <f>SUM(C43:C46)</f>
        <v>1833</v>
      </c>
      <c r="D42" s="30">
        <f>SUM(D43:D46)</f>
        <v>1833</v>
      </c>
      <c r="E42" s="101" t="str">
        <f t="shared" si="3"/>
        <v>-</v>
      </c>
      <c r="F42" s="102">
        <f t="shared" si="1"/>
        <v>1</v>
      </c>
    </row>
    <row r="43" spans="1:6" ht="28.5" customHeight="1">
      <c r="A43" s="48" t="s">
        <v>56</v>
      </c>
      <c r="B43" s="49" t="s">
        <v>52</v>
      </c>
      <c r="C43" s="30">
        <v>1375</v>
      </c>
      <c r="D43" s="30">
        <f>C43</f>
        <v>1375</v>
      </c>
      <c r="E43" s="101" t="str">
        <f t="shared" si="3"/>
        <v>-</v>
      </c>
      <c r="F43" s="102">
        <f t="shared" si="1"/>
        <v>1</v>
      </c>
    </row>
    <row r="44" spans="1:6" ht="28.5" customHeight="1">
      <c r="A44" s="48" t="s">
        <v>57</v>
      </c>
      <c r="B44" s="49" t="s">
        <v>53</v>
      </c>
      <c r="C44" s="30">
        <v>222</v>
      </c>
      <c r="D44" s="30">
        <f>C44</f>
        <v>222</v>
      </c>
      <c r="E44" s="101" t="str">
        <f t="shared" si="3"/>
        <v>-</v>
      </c>
      <c r="F44" s="102">
        <f t="shared" si="1"/>
        <v>1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4"/>
        <v>0</v>
      </c>
      <c r="E45" s="101" t="str">
        <f t="shared" si="3"/>
        <v>-</v>
      </c>
      <c r="F45" s="102" t="str">
        <f t="shared" si="1"/>
        <v>-</v>
      </c>
    </row>
    <row r="46" spans="1:6" ht="28.5" customHeight="1">
      <c r="A46" s="48" t="s">
        <v>59</v>
      </c>
      <c r="B46" s="49" t="s">
        <v>55</v>
      </c>
      <c r="C46" s="30">
        <v>236</v>
      </c>
      <c r="D46" s="30">
        <f>C46</f>
        <v>236</v>
      </c>
      <c r="E46" s="101" t="str">
        <f t="shared" si="3"/>
        <v>-</v>
      </c>
      <c r="F46" s="102">
        <f t="shared" si="1"/>
        <v>1</v>
      </c>
    </row>
    <row r="47" spans="1:6" ht="28.5" customHeight="1">
      <c r="A47" s="37" t="s">
        <v>27</v>
      </c>
      <c r="B47" s="46" t="s">
        <v>28</v>
      </c>
      <c r="C47" s="30">
        <v>0</v>
      </c>
      <c r="D47" s="30">
        <f t="shared" si="4"/>
        <v>0</v>
      </c>
      <c r="E47" s="101" t="str">
        <f t="shared" si="3"/>
        <v>-</v>
      </c>
      <c r="F47" s="102" t="str">
        <f t="shared" si="1"/>
        <v>-</v>
      </c>
    </row>
    <row r="48" spans="1:6" ht="48" customHeight="1">
      <c r="A48" s="37" t="s">
        <v>29</v>
      </c>
      <c r="B48" s="46" t="s">
        <v>114</v>
      </c>
      <c r="C48" s="30">
        <v>1576</v>
      </c>
      <c r="D48" s="30">
        <f t="shared" si="4"/>
        <v>1576</v>
      </c>
      <c r="E48" s="101" t="str">
        <f t="shared" si="3"/>
        <v>-</v>
      </c>
      <c r="F48" s="105">
        <f t="shared" si="1"/>
        <v>1</v>
      </c>
    </row>
    <row r="49" spans="1:6" ht="43.5" customHeight="1">
      <c r="A49" s="37" t="s">
        <v>30</v>
      </c>
      <c r="B49" s="46" t="s">
        <v>31</v>
      </c>
      <c r="C49" s="30">
        <v>226</v>
      </c>
      <c r="D49" s="30">
        <f>C49</f>
        <v>226</v>
      </c>
      <c r="E49" s="101" t="str">
        <f t="shared" si="3"/>
        <v>-</v>
      </c>
      <c r="F49" s="105">
        <f t="shared" si="1"/>
        <v>1</v>
      </c>
    </row>
    <row r="50" spans="1:6" ht="35.25" customHeight="1">
      <c r="A50" s="37" t="s">
        <v>32</v>
      </c>
      <c r="B50" s="46" t="s">
        <v>33</v>
      </c>
      <c r="C50" s="30">
        <v>227</v>
      </c>
      <c r="D50" s="30">
        <f>C50</f>
        <v>227</v>
      </c>
      <c r="E50" s="101" t="str">
        <f t="shared" si="3"/>
        <v>-</v>
      </c>
      <c r="F50" s="102">
        <f t="shared" si="1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7153</v>
      </c>
      <c r="D51" s="33">
        <f>SUM(D52:D55)</f>
        <v>7153</v>
      </c>
      <c r="E51" s="13" t="str">
        <f t="shared" si="3"/>
        <v>-</v>
      </c>
      <c r="F51" s="106">
        <f t="shared" si="1"/>
        <v>1</v>
      </c>
    </row>
    <row r="52" spans="1:6" ht="42" customHeight="1">
      <c r="A52" s="37" t="s">
        <v>118</v>
      </c>
      <c r="B52" s="46" t="s">
        <v>143</v>
      </c>
      <c r="C52" s="82">
        <v>6</v>
      </c>
      <c r="D52" s="30">
        <f>C52</f>
        <v>6</v>
      </c>
      <c r="E52" s="82" t="str">
        <f>IF(C52=D52,"-",D52-C52)</f>
        <v>-</v>
      </c>
      <c r="F52" s="102">
        <f t="shared" si="1"/>
        <v>1</v>
      </c>
    </row>
    <row r="53" spans="1:6" ht="31.5" customHeight="1">
      <c r="A53" s="37" t="s">
        <v>35</v>
      </c>
      <c r="B53" s="46" t="s">
        <v>63</v>
      </c>
      <c r="C53" s="82">
        <v>6645</v>
      </c>
      <c r="D53" s="30">
        <f>C53</f>
        <v>6645</v>
      </c>
      <c r="E53" s="82" t="str">
        <f>IF(C53=D53,"-",D53-C53)</f>
        <v>-</v>
      </c>
      <c r="F53" s="102">
        <f t="shared" si="1"/>
        <v>1</v>
      </c>
    </row>
    <row r="54" spans="1:6" ht="31.5" customHeight="1">
      <c r="A54" s="37" t="s">
        <v>36</v>
      </c>
      <c r="B54" s="46" t="s">
        <v>120</v>
      </c>
      <c r="C54" s="82">
        <v>0</v>
      </c>
      <c r="D54" s="30">
        <f>C54</f>
        <v>0</v>
      </c>
      <c r="E54" s="82" t="str">
        <f>IF(C54=D54,"-",D54-C54)</f>
        <v>-</v>
      </c>
      <c r="F54" s="102" t="str">
        <f t="shared" si="1"/>
        <v>-</v>
      </c>
    </row>
    <row r="55" spans="1:6" ht="31.5" customHeight="1">
      <c r="A55" s="37" t="s">
        <v>119</v>
      </c>
      <c r="B55" s="46" t="s">
        <v>121</v>
      </c>
      <c r="C55" s="82">
        <v>502</v>
      </c>
      <c r="D55" s="30">
        <f>C55</f>
        <v>502</v>
      </c>
      <c r="E55" s="82" t="str">
        <f>IF(C55=D55,"-",D55-C55)</f>
        <v>-</v>
      </c>
      <c r="F55" s="102">
        <f t="shared" si="1"/>
        <v>1</v>
      </c>
    </row>
    <row r="56" spans="1:6" ht="32.25" customHeight="1">
      <c r="A56" s="39" t="s">
        <v>126</v>
      </c>
      <c r="B56" s="51" t="s">
        <v>154</v>
      </c>
      <c r="C56" s="16">
        <v>49</v>
      </c>
      <c r="D56" s="33">
        <f>C56</f>
        <v>49</v>
      </c>
      <c r="E56" s="13" t="str">
        <f>IF(C56=D56,"-",D56-C56)</f>
        <v>-</v>
      </c>
      <c r="F56" s="106">
        <f>IF(C56=0,"-",D56/C56)</f>
        <v>1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0.75390625" style="2" customWidth="1"/>
    <col min="6" max="6" width="22.2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81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3" t="str">
        <f>Dolnośląski!C4</f>
        <v>Plan na
2011 rok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4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3332683</v>
      </c>
      <c r="D7" s="16">
        <f>D8+D9+D10+D12+D13+D14+D15+D16+D17+D18+D19+D20+D21+D22+D24+D25+D26+D27</f>
        <v>3340805</v>
      </c>
      <c r="E7" s="13">
        <f>IF(C7=D7,"-",D7-C7)</f>
        <v>8122</v>
      </c>
      <c r="F7" s="100">
        <f>IF(C7=0,"-",D7/C7)</f>
        <v>1.002</v>
      </c>
    </row>
    <row r="8" spans="1:6" ht="31.5" customHeight="1">
      <c r="A8" s="35" t="s">
        <v>1</v>
      </c>
      <c r="B8" s="83" t="s">
        <v>159</v>
      </c>
      <c r="C8" s="89">
        <v>423654</v>
      </c>
      <c r="D8" s="31">
        <f aca="true" t="shared" si="0" ref="D8:D27">C8</f>
        <v>423654</v>
      </c>
      <c r="E8" s="101" t="str">
        <f aca="true" t="shared" si="1" ref="E8:E29">IF(C8=D8,"-",D8-C8)</f>
        <v>-</v>
      </c>
      <c r="F8" s="102">
        <f aca="true" t="shared" si="2" ref="F8:F55">IF(C8=0,"-",D8/C8)</f>
        <v>1</v>
      </c>
    </row>
    <row r="9" spans="1:6" ht="31.5" customHeight="1">
      <c r="A9" s="35" t="s">
        <v>2</v>
      </c>
      <c r="B9" s="83" t="s">
        <v>160</v>
      </c>
      <c r="C9" s="89">
        <v>280812</v>
      </c>
      <c r="D9" s="31">
        <f>C9+600</f>
        <v>281412</v>
      </c>
      <c r="E9" s="101">
        <f t="shared" si="1"/>
        <v>600</v>
      </c>
      <c r="F9" s="102">
        <f t="shared" si="2"/>
        <v>1.0021</v>
      </c>
    </row>
    <row r="10" spans="1:6" ht="31.5" customHeight="1">
      <c r="A10" s="35" t="s">
        <v>3</v>
      </c>
      <c r="B10" s="83" t="s">
        <v>157</v>
      </c>
      <c r="C10" s="89">
        <v>1547678</v>
      </c>
      <c r="D10" s="31">
        <f>C10+6522</f>
        <v>1554200</v>
      </c>
      <c r="E10" s="101">
        <f t="shared" si="1"/>
        <v>6522</v>
      </c>
      <c r="F10" s="102">
        <f t="shared" si="2"/>
        <v>1.0042</v>
      </c>
    </row>
    <row r="11" spans="1:6" ht="31.5" customHeight="1">
      <c r="A11" s="84" t="s">
        <v>64</v>
      </c>
      <c r="B11" s="40" t="s">
        <v>65</v>
      </c>
      <c r="C11" s="89">
        <v>83015</v>
      </c>
      <c r="D11" s="31">
        <f>C11</f>
        <v>83015</v>
      </c>
      <c r="E11" s="101" t="str">
        <f t="shared" si="1"/>
        <v>-</v>
      </c>
      <c r="F11" s="102">
        <f t="shared" si="2"/>
        <v>1</v>
      </c>
    </row>
    <row r="12" spans="1:6" ht="31.5" customHeight="1">
      <c r="A12" s="35" t="s">
        <v>4</v>
      </c>
      <c r="B12" s="83" t="s">
        <v>166</v>
      </c>
      <c r="C12" s="89">
        <v>123632</v>
      </c>
      <c r="D12" s="31">
        <f t="shared" si="0"/>
        <v>123632</v>
      </c>
      <c r="E12" s="101" t="str">
        <f t="shared" si="1"/>
        <v>-</v>
      </c>
      <c r="F12" s="102">
        <f t="shared" si="2"/>
        <v>1</v>
      </c>
    </row>
    <row r="13" spans="1:6" ht="31.5" customHeight="1">
      <c r="A13" s="35" t="s">
        <v>5</v>
      </c>
      <c r="B13" s="83" t="s">
        <v>161</v>
      </c>
      <c r="C13" s="89">
        <v>90125</v>
      </c>
      <c r="D13" s="31">
        <f t="shared" si="0"/>
        <v>90125</v>
      </c>
      <c r="E13" s="101" t="str">
        <f t="shared" si="1"/>
        <v>-</v>
      </c>
      <c r="F13" s="102">
        <f t="shared" si="2"/>
        <v>1</v>
      </c>
    </row>
    <row r="14" spans="1:6" ht="31.5" customHeight="1">
      <c r="A14" s="35" t="s">
        <v>6</v>
      </c>
      <c r="B14" s="83" t="s">
        <v>170</v>
      </c>
      <c r="C14" s="89">
        <v>33610</v>
      </c>
      <c r="D14" s="31">
        <f t="shared" si="0"/>
        <v>33610</v>
      </c>
      <c r="E14" s="101" t="str">
        <f t="shared" si="1"/>
        <v>-</v>
      </c>
      <c r="F14" s="102">
        <f t="shared" si="2"/>
        <v>1</v>
      </c>
    </row>
    <row r="15" spans="1:6" ht="31.5" customHeight="1">
      <c r="A15" s="35" t="s">
        <v>7</v>
      </c>
      <c r="B15" s="83" t="s">
        <v>169</v>
      </c>
      <c r="C15" s="89">
        <v>18475</v>
      </c>
      <c r="D15" s="31">
        <f t="shared" si="0"/>
        <v>18475</v>
      </c>
      <c r="E15" s="101" t="str">
        <f>IF(C15=D15,"-",D15-C15)</f>
        <v>-</v>
      </c>
      <c r="F15" s="102">
        <f>IF(C15=0,"-",D15/C15)</f>
        <v>1</v>
      </c>
    </row>
    <row r="16" spans="1:6" ht="31.5" customHeight="1">
      <c r="A16" s="35" t="s">
        <v>8</v>
      </c>
      <c r="B16" s="83" t="s">
        <v>162</v>
      </c>
      <c r="C16" s="89">
        <v>103271</v>
      </c>
      <c r="D16" s="31">
        <f t="shared" si="0"/>
        <v>103271</v>
      </c>
      <c r="E16" s="101" t="str">
        <f t="shared" si="1"/>
        <v>-</v>
      </c>
      <c r="F16" s="102">
        <f t="shared" si="2"/>
        <v>1</v>
      </c>
    </row>
    <row r="17" spans="1:6" ht="31.5" customHeight="1">
      <c r="A17" s="35" t="s">
        <v>9</v>
      </c>
      <c r="B17" s="83" t="s">
        <v>163</v>
      </c>
      <c r="C17" s="89">
        <v>27000</v>
      </c>
      <c r="D17" s="31">
        <f t="shared" si="0"/>
        <v>27000</v>
      </c>
      <c r="E17" s="101" t="str">
        <f t="shared" si="1"/>
        <v>-</v>
      </c>
      <c r="F17" s="102">
        <f t="shared" si="2"/>
        <v>1</v>
      </c>
    </row>
    <row r="18" spans="1:6" ht="31.5" customHeight="1">
      <c r="A18" s="35" t="s">
        <v>10</v>
      </c>
      <c r="B18" s="83" t="s">
        <v>171</v>
      </c>
      <c r="C18" s="89">
        <v>1197</v>
      </c>
      <c r="D18" s="31">
        <f t="shared" si="0"/>
        <v>1197</v>
      </c>
      <c r="E18" s="101" t="str">
        <f t="shared" si="1"/>
        <v>-</v>
      </c>
      <c r="F18" s="102">
        <f t="shared" si="2"/>
        <v>1</v>
      </c>
    </row>
    <row r="19" spans="1:6" ht="46.5" customHeight="1">
      <c r="A19" s="35" t="s">
        <v>11</v>
      </c>
      <c r="B19" s="83" t="s">
        <v>164</v>
      </c>
      <c r="C19" s="89">
        <v>9265</v>
      </c>
      <c r="D19" s="31">
        <f t="shared" si="0"/>
        <v>9265</v>
      </c>
      <c r="E19" s="101" t="str">
        <f t="shared" si="1"/>
        <v>-</v>
      </c>
      <c r="F19" s="102">
        <f t="shared" si="2"/>
        <v>1</v>
      </c>
    </row>
    <row r="20" spans="1:6" ht="31.5" customHeight="1">
      <c r="A20" s="35" t="s">
        <v>12</v>
      </c>
      <c r="B20" s="83" t="s">
        <v>165</v>
      </c>
      <c r="C20" s="89">
        <v>90411</v>
      </c>
      <c r="D20" s="31">
        <f>C20+1000</f>
        <v>91411</v>
      </c>
      <c r="E20" s="101">
        <f t="shared" si="1"/>
        <v>1000</v>
      </c>
      <c r="F20" s="102">
        <f t="shared" si="2"/>
        <v>1.0111</v>
      </c>
    </row>
    <row r="21" spans="1:6" ht="31.5" customHeight="1">
      <c r="A21" s="35" t="s">
        <v>14</v>
      </c>
      <c r="B21" s="41" t="s">
        <v>13</v>
      </c>
      <c r="C21" s="89">
        <v>32000</v>
      </c>
      <c r="D21" s="31">
        <f t="shared" si="0"/>
        <v>32000</v>
      </c>
      <c r="E21" s="101" t="str">
        <f t="shared" si="1"/>
        <v>-</v>
      </c>
      <c r="F21" s="102">
        <f t="shared" si="2"/>
        <v>1</v>
      </c>
    </row>
    <row r="22" spans="1:6" ht="31.5" customHeight="1">
      <c r="A22" s="36" t="s">
        <v>15</v>
      </c>
      <c r="B22" s="83" t="s">
        <v>167</v>
      </c>
      <c r="C22" s="89">
        <v>550729</v>
      </c>
      <c r="D22" s="31">
        <f t="shared" si="0"/>
        <v>550729</v>
      </c>
      <c r="E22" s="101" t="str">
        <f t="shared" si="1"/>
        <v>-</v>
      </c>
      <c r="F22" s="102">
        <f t="shared" si="2"/>
        <v>1</v>
      </c>
    </row>
    <row r="23" spans="1:6" ht="31.5" customHeight="1">
      <c r="A23" s="34" t="s">
        <v>172</v>
      </c>
      <c r="B23" s="40" t="s">
        <v>66</v>
      </c>
      <c r="C23" s="89">
        <v>500</v>
      </c>
      <c r="D23" s="31">
        <f t="shared" si="0"/>
        <v>500</v>
      </c>
      <c r="E23" s="101" t="str">
        <f t="shared" si="1"/>
        <v>-</v>
      </c>
      <c r="F23" s="102">
        <f t="shared" si="2"/>
        <v>1</v>
      </c>
    </row>
    <row r="24" spans="1:6" ht="33" customHeight="1">
      <c r="A24" s="37" t="s">
        <v>16</v>
      </c>
      <c r="B24" s="42" t="s">
        <v>139</v>
      </c>
      <c r="C24" s="89">
        <v>0</v>
      </c>
      <c r="D24" s="31">
        <f t="shared" si="0"/>
        <v>0</v>
      </c>
      <c r="E24" s="101" t="str">
        <f>IF(C24=D24,"-",D24-C24)</f>
        <v>-</v>
      </c>
      <c r="F24" s="102" t="str">
        <f>IF(C24=0,"-",D24/C24)</f>
        <v>-</v>
      </c>
    </row>
    <row r="25" spans="1:6" ht="33" customHeight="1">
      <c r="A25" s="37" t="s">
        <v>136</v>
      </c>
      <c r="B25" s="43" t="s">
        <v>60</v>
      </c>
      <c r="C25" s="89">
        <v>0</v>
      </c>
      <c r="D25" s="31">
        <f t="shared" si="0"/>
        <v>0</v>
      </c>
      <c r="E25" s="101" t="str">
        <f>IF(C25=D25,"-",D25-C25)</f>
        <v>-</v>
      </c>
      <c r="F25" s="102" t="str">
        <f>IF(C25=0,"-",D25/C25)</f>
        <v>-</v>
      </c>
    </row>
    <row r="26" spans="1:6" ht="33" customHeight="1">
      <c r="A26" s="37" t="s">
        <v>137</v>
      </c>
      <c r="B26" s="43" t="s">
        <v>140</v>
      </c>
      <c r="C26" s="89">
        <v>0</v>
      </c>
      <c r="D26" s="31">
        <f t="shared" si="0"/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89">
        <v>824</v>
      </c>
      <c r="D27" s="31">
        <f t="shared" si="0"/>
        <v>824</v>
      </c>
      <c r="E27" s="101" t="str">
        <f>IF(C27=D27,"-",D27-C27)</f>
        <v>-</v>
      </c>
      <c r="F27" s="102">
        <f>IF(C27=0,"-",D27/C27)</f>
        <v>1</v>
      </c>
    </row>
    <row r="28" spans="1:6" s="5" customFormat="1" ht="31.5" customHeight="1">
      <c r="A28" s="38" t="s">
        <v>68</v>
      </c>
      <c r="B28" s="44" t="s">
        <v>69</v>
      </c>
      <c r="C28" s="90">
        <v>0</v>
      </c>
      <c r="D28" s="94">
        <f>C28</f>
        <v>0</v>
      </c>
      <c r="E28" s="15" t="str">
        <f t="shared" si="1"/>
        <v>-</v>
      </c>
      <c r="F28" s="103" t="str">
        <f t="shared" si="2"/>
        <v>-</v>
      </c>
    </row>
    <row r="29" spans="1:6" s="5" customFormat="1" ht="31.5" customHeight="1">
      <c r="A29" s="38" t="s">
        <v>67</v>
      </c>
      <c r="B29" s="44" t="s">
        <v>70</v>
      </c>
      <c r="C29" s="90">
        <v>100395</v>
      </c>
      <c r="D29" s="94">
        <f>C29</f>
        <v>100395</v>
      </c>
      <c r="E29" s="15" t="str">
        <f t="shared" si="1"/>
        <v>-</v>
      </c>
      <c r="F29" s="103">
        <f t="shared" si="2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29367</v>
      </c>
      <c r="D30" s="29">
        <f>D31+D32+D33+D41+D42+D48+D49+D50+D47</f>
        <v>29367</v>
      </c>
      <c r="E30" s="13" t="str">
        <f>IF(C30=D30,"-",D30-C30)</f>
        <v>-</v>
      </c>
      <c r="F30" s="104">
        <f t="shared" si="2"/>
        <v>1</v>
      </c>
    </row>
    <row r="31" spans="1:6" ht="28.5" customHeight="1">
      <c r="A31" s="37" t="s">
        <v>19</v>
      </c>
      <c r="B31" s="46" t="s">
        <v>20</v>
      </c>
      <c r="C31" s="82">
        <v>1389</v>
      </c>
      <c r="D31" s="30">
        <f>C31</f>
        <v>1389</v>
      </c>
      <c r="E31" s="101" t="str">
        <f aca="true" t="shared" si="3" ref="E31:E51">IF(C31=D31,"-",D31-C31)</f>
        <v>-</v>
      </c>
      <c r="F31" s="102">
        <f t="shared" si="2"/>
        <v>1</v>
      </c>
    </row>
    <row r="32" spans="1:6" ht="28.5" customHeight="1">
      <c r="A32" s="37" t="s">
        <v>21</v>
      </c>
      <c r="B32" s="46" t="s">
        <v>22</v>
      </c>
      <c r="C32" s="82">
        <v>2922</v>
      </c>
      <c r="D32" s="30">
        <f>C32</f>
        <v>2922</v>
      </c>
      <c r="E32" s="101" t="str">
        <f t="shared" si="3"/>
        <v>-</v>
      </c>
      <c r="F32" s="102">
        <f t="shared" si="2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243</v>
      </c>
      <c r="D33" s="30">
        <f>D34+D36+D37+D38+D39+D40</f>
        <v>243</v>
      </c>
      <c r="E33" s="101" t="str">
        <f t="shared" si="3"/>
        <v>-</v>
      </c>
      <c r="F33" s="102">
        <f t="shared" si="2"/>
        <v>1</v>
      </c>
    </row>
    <row r="34" spans="1:6" ht="28.5" customHeight="1">
      <c r="A34" s="48" t="s">
        <v>45</v>
      </c>
      <c r="B34" s="49" t="s">
        <v>38</v>
      </c>
      <c r="C34" s="82">
        <v>34</v>
      </c>
      <c r="D34" s="30">
        <f>C34</f>
        <v>34</v>
      </c>
      <c r="E34" s="101" t="str">
        <f t="shared" si="3"/>
        <v>-</v>
      </c>
      <c r="F34" s="102">
        <f t="shared" si="2"/>
        <v>1</v>
      </c>
    </row>
    <row r="35" spans="1:6" ht="28.5" customHeight="1">
      <c r="A35" s="48" t="s">
        <v>46</v>
      </c>
      <c r="B35" s="50" t="s">
        <v>39</v>
      </c>
      <c r="C35" s="82">
        <v>34</v>
      </c>
      <c r="D35" s="30">
        <f>C35</f>
        <v>34</v>
      </c>
      <c r="E35" s="101" t="str">
        <f t="shared" si="3"/>
        <v>-</v>
      </c>
      <c r="F35" s="102">
        <f t="shared" si="2"/>
        <v>1</v>
      </c>
    </row>
    <row r="36" spans="1:6" ht="28.5" customHeight="1">
      <c r="A36" s="48" t="s">
        <v>47</v>
      </c>
      <c r="B36" s="49" t="s">
        <v>40</v>
      </c>
      <c r="C36" s="82">
        <v>0</v>
      </c>
      <c r="D36" s="30">
        <f>C36</f>
        <v>0</v>
      </c>
      <c r="E36" s="101" t="str">
        <f t="shared" si="3"/>
        <v>-</v>
      </c>
      <c r="F36" s="102" t="str">
        <f t="shared" si="2"/>
        <v>-</v>
      </c>
    </row>
    <row r="37" spans="1:6" ht="28.5" customHeight="1">
      <c r="A37" s="48" t="s">
        <v>48</v>
      </c>
      <c r="B37" s="49" t="s">
        <v>41</v>
      </c>
      <c r="C37" s="82">
        <v>6</v>
      </c>
      <c r="D37" s="30">
        <f aca="true" t="shared" si="4" ref="D37:D48">C37</f>
        <v>6</v>
      </c>
      <c r="E37" s="101" t="str">
        <f t="shared" si="3"/>
        <v>-</v>
      </c>
      <c r="F37" s="102">
        <f t="shared" si="2"/>
        <v>1</v>
      </c>
    </row>
    <row r="38" spans="1:6" ht="28.5" customHeight="1">
      <c r="A38" s="48" t="s">
        <v>49</v>
      </c>
      <c r="B38" s="49" t="s">
        <v>42</v>
      </c>
      <c r="C38" s="82">
        <v>0</v>
      </c>
      <c r="D38" s="30">
        <f t="shared" si="4"/>
        <v>0</v>
      </c>
      <c r="E38" s="101" t="str">
        <f t="shared" si="3"/>
        <v>-</v>
      </c>
      <c r="F38" s="102" t="str">
        <f t="shared" si="2"/>
        <v>-</v>
      </c>
    </row>
    <row r="39" spans="1:6" ht="28.5" customHeight="1">
      <c r="A39" s="48" t="s">
        <v>50</v>
      </c>
      <c r="B39" s="49" t="s">
        <v>43</v>
      </c>
      <c r="C39" s="82">
        <v>191</v>
      </c>
      <c r="D39" s="30">
        <f t="shared" si="4"/>
        <v>191</v>
      </c>
      <c r="E39" s="101" t="str">
        <f t="shared" si="3"/>
        <v>-</v>
      </c>
      <c r="F39" s="102">
        <f t="shared" si="2"/>
        <v>1</v>
      </c>
    </row>
    <row r="40" spans="1:6" ht="28.5" customHeight="1">
      <c r="A40" s="48" t="s">
        <v>51</v>
      </c>
      <c r="B40" s="49" t="s">
        <v>44</v>
      </c>
      <c r="C40" s="82">
        <v>12</v>
      </c>
      <c r="D40" s="30">
        <f t="shared" si="4"/>
        <v>12</v>
      </c>
      <c r="E40" s="101" t="str">
        <f t="shared" si="3"/>
        <v>-</v>
      </c>
      <c r="F40" s="102">
        <f t="shared" si="2"/>
        <v>1</v>
      </c>
    </row>
    <row r="41" spans="1:6" ht="28.5" customHeight="1">
      <c r="A41" s="37" t="s">
        <v>24</v>
      </c>
      <c r="B41" s="46" t="s">
        <v>25</v>
      </c>
      <c r="C41" s="30">
        <v>17671</v>
      </c>
      <c r="D41" s="30">
        <f t="shared" si="4"/>
        <v>17671</v>
      </c>
      <c r="E41" s="101" t="str">
        <f t="shared" si="3"/>
        <v>-</v>
      </c>
      <c r="F41" s="102">
        <f t="shared" si="2"/>
        <v>1</v>
      </c>
    </row>
    <row r="42" spans="1:6" ht="28.5" customHeight="1">
      <c r="A42" s="37" t="s">
        <v>26</v>
      </c>
      <c r="B42" s="47" t="s">
        <v>61</v>
      </c>
      <c r="C42" s="30">
        <f>SUM(C43:C46)</f>
        <v>3582</v>
      </c>
      <c r="D42" s="30">
        <f>SUM(D43:D46)</f>
        <v>3582</v>
      </c>
      <c r="E42" s="101" t="str">
        <f t="shared" si="3"/>
        <v>-</v>
      </c>
      <c r="F42" s="102">
        <f t="shared" si="2"/>
        <v>1</v>
      </c>
    </row>
    <row r="43" spans="1:6" ht="28.5" customHeight="1">
      <c r="A43" s="48" t="s">
        <v>56</v>
      </c>
      <c r="B43" s="49" t="s">
        <v>52</v>
      </c>
      <c r="C43" s="30">
        <v>2684</v>
      </c>
      <c r="D43" s="30">
        <f>C43</f>
        <v>2684</v>
      </c>
      <c r="E43" s="101" t="str">
        <f t="shared" si="3"/>
        <v>-</v>
      </c>
      <c r="F43" s="102">
        <f t="shared" si="2"/>
        <v>1</v>
      </c>
    </row>
    <row r="44" spans="1:6" ht="28.5" customHeight="1">
      <c r="A44" s="48" t="s">
        <v>57</v>
      </c>
      <c r="B44" s="49" t="s">
        <v>53</v>
      </c>
      <c r="C44" s="30">
        <v>433</v>
      </c>
      <c r="D44" s="30">
        <f>C44</f>
        <v>433</v>
      </c>
      <c r="E44" s="101" t="str">
        <f t="shared" si="3"/>
        <v>-</v>
      </c>
      <c r="F44" s="102">
        <f t="shared" si="2"/>
        <v>1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4"/>
        <v>0</v>
      </c>
      <c r="E45" s="101" t="str">
        <f t="shared" si="3"/>
        <v>-</v>
      </c>
      <c r="F45" s="102" t="str">
        <f t="shared" si="2"/>
        <v>-</v>
      </c>
    </row>
    <row r="46" spans="1:6" ht="28.5" customHeight="1">
      <c r="A46" s="48" t="s">
        <v>59</v>
      </c>
      <c r="B46" s="49" t="s">
        <v>55</v>
      </c>
      <c r="C46" s="30">
        <v>465</v>
      </c>
      <c r="D46" s="30">
        <f>C46</f>
        <v>465</v>
      </c>
      <c r="E46" s="101" t="str">
        <f t="shared" si="3"/>
        <v>-</v>
      </c>
      <c r="F46" s="102">
        <f t="shared" si="2"/>
        <v>1</v>
      </c>
    </row>
    <row r="47" spans="1:6" ht="28.5" customHeight="1">
      <c r="A47" s="37" t="s">
        <v>27</v>
      </c>
      <c r="B47" s="46" t="s">
        <v>28</v>
      </c>
      <c r="C47" s="82">
        <v>0</v>
      </c>
      <c r="D47" s="30">
        <f t="shared" si="4"/>
        <v>0</v>
      </c>
      <c r="E47" s="101" t="str">
        <f t="shared" si="3"/>
        <v>-</v>
      </c>
      <c r="F47" s="102" t="str">
        <f t="shared" si="2"/>
        <v>-</v>
      </c>
    </row>
    <row r="48" spans="1:6" ht="48" customHeight="1">
      <c r="A48" s="37" t="s">
        <v>29</v>
      </c>
      <c r="B48" s="46" t="s">
        <v>114</v>
      </c>
      <c r="C48" s="89">
        <v>3342</v>
      </c>
      <c r="D48" s="30">
        <f t="shared" si="4"/>
        <v>3342</v>
      </c>
      <c r="E48" s="101" t="str">
        <f t="shared" si="3"/>
        <v>-</v>
      </c>
      <c r="F48" s="105">
        <f t="shared" si="2"/>
        <v>1</v>
      </c>
    </row>
    <row r="49" spans="1:6" ht="43.5" customHeight="1">
      <c r="A49" s="37" t="s">
        <v>30</v>
      </c>
      <c r="B49" s="46" t="s">
        <v>31</v>
      </c>
      <c r="C49" s="89">
        <v>0</v>
      </c>
      <c r="D49" s="30">
        <f>C49</f>
        <v>0</v>
      </c>
      <c r="E49" s="101" t="str">
        <f t="shared" si="3"/>
        <v>-</v>
      </c>
      <c r="F49" s="105" t="str">
        <f t="shared" si="2"/>
        <v>-</v>
      </c>
    </row>
    <row r="50" spans="1:6" ht="35.25" customHeight="1">
      <c r="A50" s="37" t="s">
        <v>32</v>
      </c>
      <c r="B50" s="46" t="s">
        <v>33</v>
      </c>
      <c r="C50" s="82">
        <v>218</v>
      </c>
      <c r="D50" s="30">
        <f>C50</f>
        <v>218</v>
      </c>
      <c r="E50" s="101" t="str">
        <f t="shared" si="3"/>
        <v>-</v>
      </c>
      <c r="F50" s="102">
        <f t="shared" si="2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11034</v>
      </c>
      <c r="D51" s="33">
        <f>SUM(D52:D55)</f>
        <v>9564</v>
      </c>
      <c r="E51" s="13">
        <f t="shared" si="3"/>
        <v>-1470</v>
      </c>
      <c r="F51" s="106">
        <f t="shared" si="2"/>
        <v>0.8668</v>
      </c>
    </row>
    <row r="52" spans="1:6" ht="42" customHeight="1">
      <c r="A52" s="37" t="s">
        <v>118</v>
      </c>
      <c r="B52" s="46" t="s">
        <v>143</v>
      </c>
      <c r="C52" s="82">
        <v>1520</v>
      </c>
      <c r="D52" s="30">
        <f>C52-1470</f>
        <v>50</v>
      </c>
      <c r="E52" s="82">
        <f>IF(C52=D52,"-",D52-C52)</f>
        <v>-1470</v>
      </c>
      <c r="F52" s="102">
        <f t="shared" si="2"/>
        <v>0.0329</v>
      </c>
    </row>
    <row r="53" spans="1:6" ht="31.5" customHeight="1">
      <c r="A53" s="37" t="s">
        <v>35</v>
      </c>
      <c r="B53" s="46" t="s">
        <v>63</v>
      </c>
      <c r="C53" s="82">
        <v>7914</v>
      </c>
      <c r="D53" s="30">
        <f>C53</f>
        <v>7914</v>
      </c>
      <c r="E53" s="82" t="str">
        <f>IF(C53=D53,"-",D53-C53)</f>
        <v>-</v>
      </c>
      <c r="F53" s="102">
        <f t="shared" si="2"/>
        <v>1</v>
      </c>
    </row>
    <row r="54" spans="1:6" ht="31.5" customHeight="1">
      <c r="A54" s="37" t="s">
        <v>36</v>
      </c>
      <c r="B54" s="46" t="s">
        <v>120</v>
      </c>
      <c r="C54" s="82">
        <v>0</v>
      </c>
      <c r="D54" s="30">
        <f>C54</f>
        <v>0</v>
      </c>
      <c r="E54" s="82" t="str">
        <f>IF(C54=D54,"-",D54-C54)</f>
        <v>-</v>
      </c>
      <c r="F54" s="102" t="str">
        <f t="shared" si="2"/>
        <v>-</v>
      </c>
    </row>
    <row r="55" spans="1:6" ht="31.5" customHeight="1">
      <c r="A55" s="37" t="s">
        <v>119</v>
      </c>
      <c r="B55" s="46" t="s">
        <v>121</v>
      </c>
      <c r="C55" s="82">
        <v>1600</v>
      </c>
      <c r="D55" s="30">
        <f>C55</f>
        <v>1600</v>
      </c>
      <c r="E55" s="82" t="str">
        <f>IF(C55=D55,"-",D55-C55)</f>
        <v>-</v>
      </c>
      <c r="F55" s="102">
        <f t="shared" si="2"/>
        <v>1</v>
      </c>
    </row>
    <row r="56" spans="1:6" ht="32.25" customHeight="1">
      <c r="A56" s="39" t="s">
        <v>126</v>
      </c>
      <c r="B56" s="51" t="s">
        <v>154</v>
      </c>
      <c r="C56" s="92">
        <v>3761</v>
      </c>
      <c r="D56" s="33">
        <f>C56</f>
        <v>3761</v>
      </c>
      <c r="E56" s="13" t="str">
        <f>IF(C56=D56,"-",D56-C56)</f>
        <v>-</v>
      </c>
      <c r="F56" s="106">
        <f>IF(C56=0,"-",D56/C56)</f>
        <v>1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55" zoomScaleNormal="70" zoomScaleSheetLayoutView="55" zoomScalePageLayoutView="0" workbookViewId="0" topLeftCell="A1">
      <pane xSplit="2" ySplit="7" topLeftCell="C11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0.75390625" style="2" customWidth="1"/>
    <col min="6" max="6" width="22.2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82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3" t="str">
        <f>Dolnośląski!C4</f>
        <v>Plan na
2011 rok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4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7019467</v>
      </c>
      <c r="D7" s="16">
        <f>D8+D9+D10+D12+D13+D14+D15+D16+D17+D18+D19+D20+D21+D22+D24+D25+D26+D27</f>
        <v>7036711</v>
      </c>
      <c r="E7" s="13">
        <f>IF(C7=D7,"-",D7-C7)</f>
        <v>17244</v>
      </c>
      <c r="F7" s="100">
        <f>IF(C7=0,"-",D7/C7)</f>
        <v>1.002</v>
      </c>
    </row>
    <row r="8" spans="1:6" ht="31.5" customHeight="1">
      <c r="A8" s="35" t="s">
        <v>1</v>
      </c>
      <c r="B8" s="83" t="s">
        <v>159</v>
      </c>
      <c r="C8" s="89">
        <v>893414</v>
      </c>
      <c r="D8" s="31">
        <f>C8</f>
        <v>893414</v>
      </c>
      <c r="E8" s="101" t="str">
        <f aca="true" t="shared" si="0" ref="E8:E29">IF(C8=D8,"-",D8-C8)</f>
        <v>-</v>
      </c>
      <c r="F8" s="102">
        <f aca="true" t="shared" si="1" ref="F8:F55">IF(C8=0,"-",D8/C8)</f>
        <v>1</v>
      </c>
    </row>
    <row r="9" spans="1:6" ht="31.5" customHeight="1">
      <c r="A9" s="35" t="s">
        <v>2</v>
      </c>
      <c r="B9" s="83" t="s">
        <v>160</v>
      </c>
      <c r="C9" s="89">
        <v>598658</v>
      </c>
      <c r="D9" s="31">
        <f aca="true" t="shared" si="2" ref="D9:D27">C9</f>
        <v>598658</v>
      </c>
      <c r="E9" s="101" t="str">
        <f t="shared" si="0"/>
        <v>-</v>
      </c>
      <c r="F9" s="102">
        <f t="shared" si="1"/>
        <v>1</v>
      </c>
    </row>
    <row r="10" spans="1:6" ht="31.5" customHeight="1">
      <c r="A10" s="35" t="s">
        <v>3</v>
      </c>
      <c r="B10" s="83" t="s">
        <v>157</v>
      </c>
      <c r="C10" s="89">
        <v>3160466</v>
      </c>
      <c r="D10" s="31">
        <f>C10+7244</f>
        <v>3167710</v>
      </c>
      <c r="E10" s="101">
        <f t="shared" si="0"/>
        <v>7244</v>
      </c>
      <c r="F10" s="102">
        <f t="shared" si="1"/>
        <v>1.0023</v>
      </c>
    </row>
    <row r="11" spans="1:6" ht="31.5" customHeight="1">
      <c r="A11" s="84" t="s">
        <v>64</v>
      </c>
      <c r="B11" s="40" t="s">
        <v>65</v>
      </c>
      <c r="C11" s="89">
        <v>199456</v>
      </c>
      <c r="D11" s="31">
        <f t="shared" si="2"/>
        <v>199456</v>
      </c>
      <c r="E11" s="101" t="str">
        <f t="shared" si="0"/>
        <v>-</v>
      </c>
      <c r="F11" s="102">
        <f t="shared" si="1"/>
        <v>1</v>
      </c>
    </row>
    <row r="12" spans="1:6" ht="31.5" customHeight="1">
      <c r="A12" s="35" t="s">
        <v>4</v>
      </c>
      <c r="B12" s="83" t="s">
        <v>166</v>
      </c>
      <c r="C12" s="89">
        <v>250763</v>
      </c>
      <c r="D12" s="31">
        <f t="shared" si="2"/>
        <v>250763</v>
      </c>
      <c r="E12" s="101" t="str">
        <f t="shared" si="0"/>
        <v>-</v>
      </c>
      <c r="F12" s="102">
        <f t="shared" si="1"/>
        <v>1</v>
      </c>
    </row>
    <row r="13" spans="1:6" ht="31.5" customHeight="1">
      <c r="A13" s="35" t="s">
        <v>5</v>
      </c>
      <c r="B13" s="83" t="s">
        <v>161</v>
      </c>
      <c r="C13" s="89">
        <v>212165</v>
      </c>
      <c r="D13" s="31">
        <f t="shared" si="2"/>
        <v>212165</v>
      </c>
      <c r="E13" s="101" t="str">
        <f t="shared" si="0"/>
        <v>-</v>
      </c>
      <c r="F13" s="102">
        <f t="shared" si="1"/>
        <v>1</v>
      </c>
    </row>
    <row r="14" spans="1:6" ht="31.5" customHeight="1">
      <c r="A14" s="35" t="s">
        <v>6</v>
      </c>
      <c r="B14" s="83" t="s">
        <v>170</v>
      </c>
      <c r="C14" s="89">
        <v>177432</v>
      </c>
      <c r="D14" s="31">
        <f t="shared" si="2"/>
        <v>177432</v>
      </c>
      <c r="E14" s="101" t="str">
        <f t="shared" si="0"/>
        <v>-</v>
      </c>
      <c r="F14" s="102">
        <f t="shared" si="1"/>
        <v>1</v>
      </c>
    </row>
    <row r="15" spans="1:6" ht="31.5" customHeight="1">
      <c r="A15" s="35" t="s">
        <v>7</v>
      </c>
      <c r="B15" s="83" t="s">
        <v>169</v>
      </c>
      <c r="C15" s="89">
        <v>32511</v>
      </c>
      <c r="D15" s="31">
        <f>C15+2000</f>
        <v>34511</v>
      </c>
      <c r="E15" s="101">
        <f>IF(C15=D15,"-",D15-C15)</f>
        <v>2000</v>
      </c>
      <c r="F15" s="102">
        <f>IF(C15=0,"-",D15/C15)</f>
        <v>1.0615</v>
      </c>
    </row>
    <row r="16" spans="1:6" ht="31.5" customHeight="1">
      <c r="A16" s="35" t="s">
        <v>8</v>
      </c>
      <c r="B16" s="83" t="s">
        <v>162</v>
      </c>
      <c r="C16" s="89">
        <v>208838</v>
      </c>
      <c r="D16" s="31">
        <f t="shared" si="2"/>
        <v>208838</v>
      </c>
      <c r="E16" s="101" t="str">
        <f t="shared" si="0"/>
        <v>-</v>
      </c>
      <c r="F16" s="102">
        <f t="shared" si="1"/>
        <v>1</v>
      </c>
    </row>
    <row r="17" spans="1:6" ht="31.5" customHeight="1">
      <c r="A17" s="35" t="s">
        <v>9</v>
      </c>
      <c r="B17" s="83" t="s">
        <v>163</v>
      </c>
      <c r="C17" s="89">
        <v>70000</v>
      </c>
      <c r="D17" s="31">
        <f t="shared" si="2"/>
        <v>70000</v>
      </c>
      <c r="E17" s="101" t="str">
        <f t="shared" si="0"/>
        <v>-</v>
      </c>
      <c r="F17" s="102">
        <f t="shared" si="1"/>
        <v>1</v>
      </c>
    </row>
    <row r="18" spans="1:6" ht="31.5" customHeight="1">
      <c r="A18" s="35" t="s">
        <v>10</v>
      </c>
      <c r="B18" s="83" t="s">
        <v>171</v>
      </c>
      <c r="C18" s="89">
        <v>4061</v>
      </c>
      <c r="D18" s="31">
        <f t="shared" si="2"/>
        <v>4061</v>
      </c>
      <c r="E18" s="101" t="str">
        <f t="shared" si="0"/>
        <v>-</v>
      </c>
      <c r="F18" s="102">
        <f t="shared" si="1"/>
        <v>1</v>
      </c>
    </row>
    <row r="19" spans="1:6" ht="46.5" customHeight="1">
      <c r="A19" s="35" t="s">
        <v>11</v>
      </c>
      <c r="B19" s="83" t="s">
        <v>164</v>
      </c>
      <c r="C19" s="89">
        <v>23622</v>
      </c>
      <c r="D19" s="31">
        <f t="shared" si="2"/>
        <v>23622</v>
      </c>
      <c r="E19" s="101" t="str">
        <f t="shared" si="0"/>
        <v>-</v>
      </c>
      <c r="F19" s="102">
        <f t="shared" si="1"/>
        <v>1</v>
      </c>
    </row>
    <row r="20" spans="1:6" ht="31.5" customHeight="1">
      <c r="A20" s="35" t="s">
        <v>12</v>
      </c>
      <c r="B20" s="83" t="s">
        <v>165</v>
      </c>
      <c r="C20" s="89">
        <v>177591</v>
      </c>
      <c r="D20" s="31">
        <f>C20+5000</f>
        <v>182591</v>
      </c>
      <c r="E20" s="101">
        <f t="shared" si="0"/>
        <v>5000</v>
      </c>
      <c r="F20" s="102">
        <f t="shared" si="1"/>
        <v>1.0282</v>
      </c>
    </row>
    <row r="21" spans="1:6" ht="31.5" customHeight="1">
      <c r="A21" s="35" t="s">
        <v>14</v>
      </c>
      <c r="B21" s="41" t="s">
        <v>13</v>
      </c>
      <c r="C21" s="89">
        <v>79110</v>
      </c>
      <c r="D21" s="31">
        <f>C21+3000</f>
        <v>82110</v>
      </c>
      <c r="E21" s="101">
        <f t="shared" si="0"/>
        <v>3000</v>
      </c>
      <c r="F21" s="102">
        <f t="shared" si="1"/>
        <v>1.0379</v>
      </c>
    </row>
    <row r="22" spans="1:6" ht="31.5" customHeight="1">
      <c r="A22" s="36" t="s">
        <v>15</v>
      </c>
      <c r="B22" s="83" t="s">
        <v>167</v>
      </c>
      <c r="C22" s="89">
        <v>1086637</v>
      </c>
      <c r="D22" s="31">
        <f t="shared" si="2"/>
        <v>1086637</v>
      </c>
      <c r="E22" s="101" t="str">
        <f t="shared" si="0"/>
        <v>-</v>
      </c>
      <c r="F22" s="102">
        <f t="shared" si="1"/>
        <v>1</v>
      </c>
    </row>
    <row r="23" spans="1:6" ht="31.5" customHeight="1">
      <c r="A23" s="34" t="s">
        <v>172</v>
      </c>
      <c r="B23" s="40" t="s">
        <v>66</v>
      </c>
      <c r="C23" s="89">
        <v>1946</v>
      </c>
      <c r="D23" s="31">
        <f t="shared" si="2"/>
        <v>1946</v>
      </c>
      <c r="E23" s="101" t="str">
        <f t="shared" si="0"/>
        <v>-</v>
      </c>
      <c r="F23" s="102">
        <f t="shared" si="1"/>
        <v>1</v>
      </c>
    </row>
    <row r="24" spans="1:6" ht="33" customHeight="1">
      <c r="A24" s="37" t="s">
        <v>16</v>
      </c>
      <c r="B24" s="42" t="s">
        <v>139</v>
      </c>
      <c r="C24" s="89">
        <v>0</v>
      </c>
      <c r="D24" s="31">
        <f t="shared" si="2"/>
        <v>0</v>
      </c>
      <c r="E24" s="101" t="str">
        <f>IF(C24=D24,"-",D24-C24)</f>
        <v>-</v>
      </c>
      <c r="F24" s="102" t="str">
        <f>IF(C24=0,"-",D24/C24)</f>
        <v>-</v>
      </c>
    </row>
    <row r="25" spans="1:6" ht="33" customHeight="1">
      <c r="A25" s="37" t="s">
        <v>136</v>
      </c>
      <c r="B25" s="43" t="s">
        <v>60</v>
      </c>
      <c r="C25" s="89">
        <v>0</v>
      </c>
      <c r="D25" s="31">
        <f t="shared" si="2"/>
        <v>0</v>
      </c>
      <c r="E25" s="101" t="str">
        <f>IF(C25=D25,"-",D25-C25)</f>
        <v>-</v>
      </c>
      <c r="F25" s="102" t="str">
        <f>IF(C25=0,"-",D25/C25)</f>
        <v>-</v>
      </c>
    </row>
    <row r="26" spans="1:6" ht="33" customHeight="1">
      <c r="A26" s="37" t="s">
        <v>137</v>
      </c>
      <c r="B26" s="43" t="s">
        <v>140</v>
      </c>
      <c r="C26" s="89">
        <v>0</v>
      </c>
      <c r="D26" s="31">
        <f t="shared" si="2"/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89">
        <v>44199</v>
      </c>
      <c r="D27" s="31">
        <f t="shared" si="2"/>
        <v>44199</v>
      </c>
      <c r="E27" s="101" t="str">
        <f>IF(C27=D27,"-",D27-C27)</f>
        <v>-</v>
      </c>
      <c r="F27" s="102">
        <f>IF(C27=0,"-",D27/C27)</f>
        <v>1</v>
      </c>
    </row>
    <row r="28" spans="1:6" s="5" customFormat="1" ht="31.5" customHeight="1">
      <c r="A28" s="38" t="s">
        <v>68</v>
      </c>
      <c r="B28" s="44" t="s">
        <v>69</v>
      </c>
      <c r="C28" s="95">
        <v>0</v>
      </c>
      <c r="D28" s="94">
        <f>C28</f>
        <v>0</v>
      </c>
      <c r="E28" s="15" t="str">
        <f t="shared" si="0"/>
        <v>-</v>
      </c>
      <c r="F28" s="103" t="str">
        <f t="shared" si="1"/>
        <v>-</v>
      </c>
    </row>
    <row r="29" spans="1:6" s="5" customFormat="1" ht="31.5" customHeight="1">
      <c r="A29" s="38" t="s">
        <v>67</v>
      </c>
      <c r="B29" s="44" t="s">
        <v>70</v>
      </c>
      <c r="C29" s="90">
        <v>193789</v>
      </c>
      <c r="D29" s="94">
        <f>C29</f>
        <v>193789</v>
      </c>
      <c r="E29" s="15" t="str">
        <f t="shared" si="0"/>
        <v>-</v>
      </c>
      <c r="F29" s="103">
        <f t="shared" si="1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58208</v>
      </c>
      <c r="D30" s="29">
        <f>D31+D32+D33+D41+D42+D48+D49+D50+D47</f>
        <v>58208</v>
      </c>
      <c r="E30" s="13" t="str">
        <f>IF(C30=D30,"-",D30-C30)</f>
        <v>-</v>
      </c>
      <c r="F30" s="104">
        <f t="shared" si="1"/>
        <v>1</v>
      </c>
    </row>
    <row r="31" spans="1:6" ht="28.5" customHeight="1">
      <c r="A31" s="37" t="s">
        <v>19</v>
      </c>
      <c r="B31" s="46" t="s">
        <v>20</v>
      </c>
      <c r="C31" s="89">
        <v>2293</v>
      </c>
      <c r="D31" s="30">
        <f>C31</f>
        <v>2293</v>
      </c>
      <c r="E31" s="101" t="str">
        <f aca="true" t="shared" si="3" ref="E31:E51">IF(C31=D31,"-",D31-C31)</f>
        <v>-</v>
      </c>
      <c r="F31" s="102">
        <f t="shared" si="1"/>
        <v>1</v>
      </c>
    </row>
    <row r="32" spans="1:6" ht="28.5" customHeight="1">
      <c r="A32" s="37" t="s">
        <v>21</v>
      </c>
      <c r="B32" s="46" t="s">
        <v>22</v>
      </c>
      <c r="C32" s="89">
        <v>6757</v>
      </c>
      <c r="D32" s="30">
        <f>C32</f>
        <v>6757</v>
      </c>
      <c r="E32" s="101" t="str">
        <f t="shared" si="3"/>
        <v>-</v>
      </c>
      <c r="F32" s="102">
        <f t="shared" si="1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615</v>
      </c>
      <c r="D33" s="30">
        <f>D34+D36+D37+D38+D39+D40</f>
        <v>615</v>
      </c>
      <c r="E33" s="101" t="str">
        <f t="shared" si="3"/>
        <v>-</v>
      </c>
      <c r="F33" s="102">
        <f t="shared" si="1"/>
        <v>1</v>
      </c>
    </row>
    <row r="34" spans="1:6" ht="28.5" customHeight="1">
      <c r="A34" s="48" t="s">
        <v>45</v>
      </c>
      <c r="B34" s="49" t="s">
        <v>38</v>
      </c>
      <c r="C34" s="89">
        <v>75</v>
      </c>
      <c r="D34" s="30">
        <f>C34</f>
        <v>75</v>
      </c>
      <c r="E34" s="101" t="str">
        <f t="shared" si="3"/>
        <v>-</v>
      </c>
      <c r="F34" s="102">
        <f t="shared" si="1"/>
        <v>1</v>
      </c>
    </row>
    <row r="35" spans="1:6" ht="28.5" customHeight="1">
      <c r="A35" s="48" t="s">
        <v>46</v>
      </c>
      <c r="B35" s="50" t="s">
        <v>39</v>
      </c>
      <c r="C35" s="89">
        <v>75</v>
      </c>
      <c r="D35" s="30">
        <f>C35</f>
        <v>75</v>
      </c>
      <c r="E35" s="101" t="str">
        <f t="shared" si="3"/>
        <v>-</v>
      </c>
      <c r="F35" s="102">
        <f t="shared" si="1"/>
        <v>1</v>
      </c>
    </row>
    <row r="36" spans="1:6" ht="28.5" customHeight="1">
      <c r="A36" s="48" t="s">
        <v>47</v>
      </c>
      <c r="B36" s="49" t="s">
        <v>40</v>
      </c>
      <c r="C36" s="89">
        <v>0</v>
      </c>
      <c r="D36" s="30">
        <f>C36</f>
        <v>0</v>
      </c>
      <c r="E36" s="101" t="str">
        <f t="shared" si="3"/>
        <v>-</v>
      </c>
      <c r="F36" s="102" t="str">
        <f t="shared" si="1"/>
        <v>-</v>
      </c>
    </row>
    <row r="37" spans="1:6" ht="28.5" customHeight="1">
      <c r="A37" s="48" t="s">
        <v>48</v>
      </c>
      <c r="B37" s="49" t="s">
        <v>41</v>
      </c>
      <c r="C37" s="89">
        <v>13</v>
      </c>
      <c r="D37" s="30">
        <f aca="true" t="shared" si="4" ref="D37:D48">C37</f>
        <v>13</v>
      </c>
      <c r="E37" s="101" t="str">
        <f t="shared" si="3"/>
        <v>-</v>
      </c>
      <c r="F37" s="102">
        <f t="shared" si="1"/>
        <v>1</v>
      </c>
    </row>
    <row r="38" spans="1:6" ht="28.5" customHeight="1">
      <c r="A38" s="48" t="s">
        <v>49</v>
      </c>
      <c r="B38" s="49" t="s">
        <v>42</v>
      </c>
      <c r="C38" s="89">
        <v>0</v>
      </c>
      <c r="D38" s="30">
        <f t="shared" si="4"/>
        <v>0</v>
      </c>
      <c r="E38" s="101" t="str">
        <f t="shared" si="3"/>
        <v>-</v>
      </c>
      <c r="F38" s="102" t="str">
        <f t="shared" si="1"/>
        <v>-</v>
      </c>
    </row>
    <row r="39" spans="1:6" ht="28.5" customHeight="1">
      <c r="A39" s="48" t="s">
        <v>50</v>
      </c>
      <c r="B39" s="49" t="s">
        <v>43</v>
      </c>
      <c r="C39" s="89">
        <v>506</v>
      </c>
      <c r="D39" s="30">
        <f t="shared" si="4"/>
        <v>506</v>
      </c>
      <c r="E39" s="101" t="str">
        <f t="shared" si="3"/>
        <v>-</v>
      </c>
      <c r="F39" s="102">
        <f t="shared" si="1"/>
        <v>1</v>
      </c>
    </row>
    <row r="40" spans="1:6" ht="28.5" customHeight="1">
      <c r="A40" s="48" t="s">
        <v>51</v>
      </c>
      <c r="B40" s="49" t="s">
        <v>44</v>
      </c>
      <c r="C40" s="89">
        <v>21</v>
      </c>
      <c r="D40" s="30">
        <f t="shared" si="4"/>
        <v>21</v>
      </c>
      <c r="E40" s="101" t="str">
        <f t="shared" si="3"/>
        <v>-</v>
      </c>
      <c r="F40" s="102">
        <f t="shared" si="1"/>
        <v>1</v>
      </c>
    </row>
    <row r="41" spans="1:6" ht="28.5" customHeight="1">
      <c r="A41" s="37" t="s">
        <v>24</v>
      </c>
      <c r="B41" s="46" t="s">
        <v>25</v>
      </c>
      <c r="C41" s="30">
        <v>35546</v>
      </c>
      <c r="D41" s="30">
        <f t="shared" si="4"/>
        <v>35546</v>
      </c>
      <c r="E41" s="101" t="str">
        <f t="shared" si="3"/>
        <v>-</v>
      </c>
      <c r="F41" s="102">
        <f t="shared" si="1"/>
        <v>1</v>
      </c>
    </row>
    <row r="42" spans="1:6" ht="28.5" customHeight="1">
      <c r="A42" s="37" t="s">
        <v>26</v>
      </c>
      <c r="B42" s="47" t="s">
        <v>61</v>
      </c>
      <c r="C42" s="30">
        <f>SUM(C43:C46)</f>
        <v>7166</v>
      </c>
      <c r="D42" s="30">
        <f>SUM(D43:D46)</f>
        <v>7166</v>
      </c>
      <c r="E42" s="101" t="str">
        <f t="shared" si="3"/>
        <v>-</v>
      </c>
      <c r="F42" s="102">
        <f t="shared" si="1"/>
        <v>1</v>
      </c>
    </row>
    <row r="43" spans="1:6" ht="28.5" customHeight="1">
      <c r="A43" s="48" t="s">
        <v>56</v>
      </c>
      <c r="B43" s="49" t="s">
        <v>52</v>
      </c>
      <c r="C43" s="30">
        <v>5399</v>
      </c>
      <c r="D43" s="30">
        <f>C43</f>
        <v>5399</v>
      </c>
      <c r="E43" s="101" t="str">
        <f t="shared" si="3"/>
        <v>-</v>
      </c>
      <c r="F43" s="102">
        <f t="shared" si="1"/>
        <v>1</v>
      </c>
    </row>
    <row r="44" spans="1:6" ht="28.5" customHeight="1">
      <c r="A44" s="48" t="s">
        <v>57</v>
      </c>
      <c r="B44" s="49" t="s">
        <v>53</v>
      </c>
      <c r="C44" s="30">
        <v>871</v>
      </c>
      <c r="D44" s="30">
        <f>C44</f>
        <v>871</v>
      </c>
      <c r="E44" s="101" t="str">
        <f t="shared" si="3"/>
        <v>-</v>
      </c>
      <c r="F44" s="102">
        <f t="shared" si="1"/>
        <v>1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4"/>
        <v>0</v>
      </c>
      <c r="E45" s="101" t="str">
        <f t="shared" si="3"/>
        <v>-</v>
      </c>
      <c r="F45" s="102" t="str">
        <f t="shared" si="1"/>
        <v>-</v>
      </c>
    </row>
    <row r="46" spans="1:6" ht="28.5" customHeight="1">
      <c r="A46" s="48" t="s">
        <v>59</v>
      </c>
      <c r="B46" s="49" t="s">
        <v>55</v>
      </c>
      <c r="C46" s="30">
        <v>896</v>
      </c>
      <c r="D46" s="30">
        <f>C46</f>
        <v>896</v>
      </c>
      <c r="E46" s="101" t="str">
        <f t="shared" si="3"/>
        <v>-</v>
      </c>
      <c r="F46" s="102">
        <f t="shared" si="1"/>
        <v>1</v>
      </c>
    </row>
    <row r="47" spans="1:6" ht="28.5" customHeight="1">
      <c r="A47" s="37" t="s">
        <v>27</v>
      </c>
      <c r="B47" s="46" t="s">
        <v>28</v>
      </c>
      <c r="C47" s="89">
        <v>0</v>
      </c>
      <c r="D47" s="30">
        <f t="shared" si="4"/>
        <v>0</v>
      </c>
      <c r="E47" s="101" t="str">
        <f t="shared" si="3"/>
        <v>-</v>
      </c>
      <c r="F47" s="102" t="str">
        <f t="shared" si="1"/>
        <v>-</v>
      </c>
    </row>
    <row r="48" spans="1:6" ht="48" customHeight="1">
      <c r="A48" s="37" t="s">
        <v>29</v>
      </c>
      <c r="B48" s="46" t="s">
        <v>114</v>
      </c>
      <c r="C48" s="89">
        <v>5198</v>
      </c>
      <c r="D48" s="30">
        <f t="shared" si="4"/>
        <v>5198</v>
      </c>
      <c r="E48" s="101" t="str">
        <f t="shared" si="3"/>
        <v>-</v>
      </c>
      <c r="F48" s="105">
        <f t="shared" si="1"/>
        <v>1</v>
      </c>
    </row>
    <row r="49" spans="1:6" ht="43.5" customHeight="1">
      <c r="A49" s="37" t="s">
        <v>30</v>
      </c>
      <c r="B49" s="46" t="s">
        <v>31</v>
      </c>
      <c r="C49" s="89">
        <v>192</v>
      </c>
      <c r="D49" s="30">
        <f>C49</f>
        <v>192</v>
      </c>
      <c r="E49" s="101" t="str">
        <f t="shared" si="3"/>
        <v>-</v>
      </c>
      <c r="F49" s="105">
        <f t="shared" si="1"/>
        <v>1</v>
      </c>
    </row>
    <row r="50" spans="1:6" ht="35.25" customHeight="1">
      <c r="A50" s="37" t="s">
        <v>32</v>
      </c>
      <c r="B50" s="46" t="s">
        <v>33</v>
      </c>
      <c r="C50" s="89">
        <v>441</v>
      </c>
      <c r="D50" s="30">
        <f>C50</f>
        <v>441</v>
      </c>
      <c r="E50" s="101" t="str">
        <f t="shared" si="3"/>
        <v>-</v>
      </c>
      <c r="F50" s="102">
        <f t="shared" si="1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11423</v>
      </c>
      <c r="D51" s="33">
        <f>SUM(D52:D55)</f>
        <v>11423</v>
      </c>
      <c r="E51" s="13" t="str">
        <f t="shared" si="3"/>
        <v>-</v>
      </c>
      <c r="F51" s="106">
        <f t="shared" si="1"/>
        <v>1</v>
      </c>
    </row>
    <row r="52" spans="1:6" ht="42" customHeight="1">
      <c r="A52" s="37" t="s">
        <v>118</v>
      </c>
      <c r="B52" s="46" t="s">
        <v>143</v>
      </c>
      <c r="C52" s="89">
        <v>390</v>
      </c>
      <c r="D52" s="30">
        <f>C52</f>
        <v>390</v>
      </c>
      <c r="E52" s="82" t="str">
        <f>IF(C52=D52,"-",D52-C52)</f>
        <v>-</v>
      </c>
      <c r="F52" s="102">
        <f t="shared" si="1"/>
        <v>1</v>
      </c>
    </row>
    <row r="53" spans="1:6" ht="31.5" customHeight="1">
      <c r="A53" s="37" t="s">
        <v>35</v>
      </c>
      <c r="B53" s="46" t="s">
        <v>63</v>
      </c>
      <c r="C53" s="89">
        <v>10383</v>
      </c>
      <c r="D53" s="30">
        <f>C53</f>
        <v>10383</v>
      </c>
      <c r="E53" s="82" t="str">
        <f>IF(C53=D53,"-",D53-C53)</f>
        <v>-</v>
      </c>
      <c r="F53" s="102">
        <f t="shared" si="1"/>
        <v>1</v>
      </c>
    </row>
    <row r="54" spans="1:6" ht="31.5" customHeight="1">
      <c r="A54" s="37" t="s">
        <v>36</v>
      </c>
      <c r="B54" s="46" t="s">
        <v>120</v>
      </c>
      <c r="C54" s="89">
        <v>0</v>
      </c>
      <c r="D54" s="30">
        <f>C54</f>
        <v>0</v>
      </c>
      <c r="E54" s="82" t="str">
        <f>IF(C54=D54,"-",D54-C54)</f>
        <v>-</v>
      </c>
      <c r="F54" s="102" t="str">
        <f t="shared" si="1"/>
        <v>-</v>
      </c>
    </row>
    <row r="55" spans="1:6" ht="31.5" customHeight="1">
      <c r="A55" s="37" t="s">
        <v>119</v>
      </c>
      <c r="B55" s="46" t="s">
        <v>121</v>
      </c>
      <c r="C55" s="89">
        <v>650</v>
      </c>
      <c r="D55" s="30">
        <f>C55</f>
        <v>650</v>
      </c>
      <c r="E55" s="82" t="str">
        <f>IF(C55=D55,"-",D55-C55)</f>
        <v>-</v>
      </c>
      <c r="F55" s="102">
        <f t="shared" si="1"/>
        <v>1</v>
      </c>
    </row>
    <row r="56" spans="1:6" ht="32.25" customHeight="1">
      <c r="A56" s="39" t="s">
        <v>126</v>
      </c>
      <c r="B56" s="51" t="s">
        <v>154</v>
      </c>
      <c r="C56" s="33">
        <v>3058</v>
      </c>
      <c r="D56" s="33">
        <f>C56</f>
        <v>3058</v>
      </c>
      <c r="E56" s="13" t="str">
        <f>IF(C56=D56,"-",D56-C56)</f>
        <v>-</v>
      </c>
      <c r="F56" s="106">
        <f>IF(C56=0,"-",D56/C56)</f>
        <v>1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A1" sqref="A1:F1"/>
      <selection pane="bottomLef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0.75390625" style="2" customWidth="1"/>
    <col min="6" max="6" width="22.2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83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3" t="str">
        <f>Dolnośląski!C4</f>
        <v>Plan na
2011 rok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4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1915449</v>
      </c>
      <c r="D7" s="16">
        <f>D8+D9+D10+D12+D13+D14+D15+D16+D17+D18+D19+D20+D21+D22+D24+D25+D26+D27</f>
        <v>1920359</v>
      </c>
      <c r="E7" s="13">
        <f>IF(C7=D7,"-",D7-C7)</f>
        <v>4910</v>
      </c>
      <c r="F7" s="100">
        <f>IF(C7=0,"-",D7/C7)</f>
        <v>1.003</v>
      </c>
    </row>
    <row r="8" spans="1:6" ht="31.5" customHeight="1">
      <c r="A8" s="35" t="s">
        <v>1</v>
      </c>
      <c r="B8" s="83" t="s">
        <v>159</v>
      </c>
      <c r="C8" s="89">
        <v>248680</v>
      </c>
      <c r="D8" s="31">
        <f>C8</f>
        <v>248680</v>
      </c>
      <c r="E8" s="101" t="str">
        <f aca="true" t="shared" si="0" ref="E8:E29">IF(C8=D8,"-",D8-C8)</f>
        <v>-</v>
      </c>
      <c r="F8" s="102">
        <f aca="true" t="shared" si="1" ref="F8:F55">IF(C8=0,"-",D8/C8)</f>
        <v>1</v>
      </c>
    </row>
    <row r="9" spans="1:6" ht="31.5" customHeight="1">
      <c r="A9" s="35" t="s">
        <v>2</v>
      </c>
      <c r="B9" s="83" t="s">
        <v>160</v>
      </c>
      <c r="C9" s="89">
        <v>130924</v>
      </c>
      <c r="D9" s="31">
        <f>C9+1000</f>
        <v>131924</v>
      </c>
      <c r="E9" s="101">
        <f t="shared" si="0"/>
        <v>1000</v>
      </c>
      <c r="F9" s="102">
        <f t="shared" si="1"/>
        <v>1.0076</v>
      </c>
    </row>
    <row r="10" spans="1:6" ht="31.5" customHeight="1">
      <c r="A10" s="35" t="s">
        <v>3</v>
      </c>
      <c r="B10" s="83" t="s">
        <v>157</v>
      </c>
      <c r="C10" s="89">
        <v>905289</v>
      </c>
      <c r="D10" s="31">
        <f aca="true" t="shared" si="2" ref="D10:D27">C10</f>
        <v>905289</v>
      </c>
      <c r="E10" s="101" t="str">
        <f t="shared" si="0"/>
        <v>-</v>
      </c>
      <c r="F10" s="102">
        <f t="shared" si="1"/>
        <v>1</v>
      </c>
    </row>
    <row r="11" spans="1:6" ht="31.5" customHeight="1">
      <c r="A11" s="84" t="s">
        <v>64</v>
      </c>
      <c r="B11" s="40" t="s">
        <v>65</v>
      </c>
      <c r="C11" s="89">
        <v>54378</v>
      </c>
      <c r="D11" s="31">
        <f t="shared" si="2"/>
        <v>54378</v>
      </c>
      <c r="E11" s="101" t="str">
        <f t="shared" si="0"/>
        <v>-</v>
      </c>
      <c r="F11" s="102">
        <f t="shared" si="1"/>
        <v>1</v>
      </c>
    </row>
    <row r="12" spans="1:6" ht="31.5" customHeight="1">
      <c r="A12" s="35" t="s">
        <v>4</v>
      </c>
      <c r="B12" s="83" t="s">
        <v>166</v>
      </c>
      <c r="C12" s="89">
        <v>60887</v>
      </c>
      <c r="D12" s="31">
        <f t="shared" si="2"/>
        <v>60887</v>
      </c>
      <c r="E12" s="101" t="str">
        <f t="shared" si="0"/>
        <v>-</v>
      </c>
      <c r="F12" s="102">
        <f t="shared" si="1"/>
        <v>1</v>
      </c>
    </row>
    <row r="13" spans="1:6" ht="31.5" customHeight="1">
      <c r="A13" s="35" t="s">
        <v>5</v>
      </c>
      <c r="B13" s="83" t="s">
        <v>161</v>
      </c>
      <c r="C13" s="89">
        <v>59478</v>
      </c>
      <c r="D13" s="31">
        <f t="shared" si="2"/>
        <v>59478</v>
      </c>
      <c r="E13" s="101" t="str">
        <f t="shared" si="0"/>
        <v>-</v>
      </c>
      <c r="F13" s="102">
        <f t="shared" si="1"/>
        <v>1</v>
      </c>
    </row>
    <row r="14" spans="1:6" ht="31.5" customHeight="1">
      <c r="A14" s="35" t="s">
        <v>6</v>
      </c>
      <c r="B14" s="83" t="s">
        <v>170</v>
      </c>
      <c r="C14" s="89">
        <v>28909</v>
      </c>
      <c r="D14" s="31">
        <f>C14+910</f>
        <v>29819</v>
      </c>
      <c r="E14" s="101">
        <f t="shared" si="0"/>
        <v>910</v>
      </c>
      <c r="F14" s="102">
        <f t="shared" si="1"/>
        <v>1.0315</v>
      </c>
    </row>
    <row r="15" spans="1:6" ht="31.5" customHeight="1">
      <c r="A15" s="35" t="s">
        <v>7</v>
      </c>
      <c r="B15" s="83" t="s">
        <v>169</v>
      </c>
      <c r="C15" s="89">
        <v>9810</v>
      </c>
      <c r="D15" s="31">
        <f t="shared" si="2"/>
        <v>9810</v>
      </c>
      <c r="E15" s="101" t="str">
        <f>IF(C15=D15,"-",D15-C15)</f>
        <v>-</v>
      </c>
      <c r="F15" s="102">
        <f>IF(C15=0,"-",D15/C15)</f>
        <v>1</v>
      </c>
    </row>
    <row r="16" spans="1:6" ht="31.5" customHeight="1">
      <c r="A16" s="35" t="s">
        <v>8</v>
      </c>
      <c r="B16" s="83" t="s">
        <v>162</v>
      </c>
      <c r="C16" s="89">
        <v>56656</v>
      </c>
      <c r="D16" s="31">
        <f t="shared" si="2"/>
        <v>56656</v>
      </c>
      <c r="E16" s="101" t="str">
        <f t="shared" si="0"/>
        <v>-</v>
      </c>
      <c r="F16" s="102">
        <f t="shared" si="1"/>
        <v>1</v>
      </c>
    </row>
    <row r="17" spans="1:6" ht="31.5" customHeight="1">
      <c r="A17" s="35" t="s">
        <v>9</v>
      </c>
      <c r="B17" s="83" t="s">
        <v>163</v>
      </c>
      <c r="C17" s="89">
        <v>23000</v>
      </c>
      <c r="D17" s="31">
        <f t="shared" si="2"/>
        <v>23000</v>
      </c>
      <c r="E17" s="101" t="str">
        <f t="shared" si="0"/>
        <v>-</v>
      </c>
      <c r="F17" s="102">
        <f t="shared" si="1"/>
        <v>1</v>
      </c>
    </row>
    <row r="18" spans="1:6" ht="31.5" customHeight="1">
      <c r="A18" s="35" t="s">
        <v>10</v>
      </c>
      <c r="B18" s="83" t="s">
        <v>171</v>
      </c>
      <c r="C18" s="89">
        <v>1300</v>
      </c>
      <c r="D18" s="31">
        <f t="shared" si="2"/>
        <v>1300</v>
      </c>
      <c r="E18" s="101" t="str">
        <f t="shared" si="0"/>
        <v>-</v>
      </c>
      <c r="F18" s="102">
        <f t="shared" si="1"/>
        <v>1</v>
      </c>
    </row>
    <row r="19" spans="1:6" ht="46.5" customHeight="1">
      <c r="A19" s="35" t="s">
        <v>11</v>
      </c>
      <c r="B19" s="83" t="s">
        <v>164</v>
      </c>
      <c r="C19" s="89">
        <v>4915</v>
      </c>
      <c r="D19" s="31">
        <f t="shared" si="2"/>
        <v>4915</v>
      </c>
      <c r="E19" s="101" t="str">
        <f t="shared" si="0"/>
        <v>-</v>
      </c>
      <c r="F19" s="102">
        <f t="shared" si="1"/>
        <v>1</v>
      </c>
    </row>
    <row r="20" spans="1:6" ht="31.5" customHeight="1">
      <c r="A20" s="35" t="s">
        <v>12</v>
      </c>
      <c r="B20" s="83" t="s">
        <v>165</v>
      </c>
      <c r="C20" s="89">
        <v>45528</v>
      </c>
      <c r="D20" s="31">
        <f t="shared" si="2"/>
        <v>45528</v>
      </c>
      <c r="E20" s="101" t="str">
        <f t="shared" si="0"/>
        <v>-</v>
      </c>
      <c r="F20" s="102">
        <f t="shared" si="1"/>
        <v>1</v>
      </c>
    </row>
    <row r="21" spans="1:6" ht="31.5" customHeight="1">
      <c r="A21" s="35" t="s">
        <v>14</v>
      </c>
      <c r="B21" s="41" t="s">
        <v>13</v>
      </c>
      <c r="C21" s="89">
        <v>21000</v>
      </c>
      <c r="D21" s="31">
        <f t="shared" si="2"/>
        <v>21000</v>
      </c>
      <c r="E21" s="101" t="str">
        <f t="shared" si="0"/>
        <v>-</v>
      </c>
      <c r="F21" s="102">
        <f t="shared" si="1"/>
        <v>1</v>
      </c>
    </row>
    <row r="22" spans="1:6" ht="31.5" customHeight="1">
      <c r="A22" s="36" t="s">
        <v>15</v>
      </c>
      <c r="B22" s="83" t="s">
        <v>167</v>
      </c>
      <c r="C22" s="89">
        <v>284822</v>
      </c>
      <c r="D22" s="31">
        <f>C22+3000</f>
        <v>287822</v>
      </c>
      <c r="E22" s="101">
        <f t="shared" si="0"/>
        <v>3000</v>
      </c>
      <c r="F22" s="102">
        <f t="shared" si="1"/>
        <v>1.0105</v>
      </c>
    </row>
    <row r="23" spans="1:6" ht="31.5" customHeight="1">
      <c r="A23" s="34" t="s">
        <v>172</v>
      </c>
      <c r="B23" s="40" t="s">
        <v>66</v>
      </c>
      <c r="C23" s="89">
        <v>580</v>
      </c>
      <c r="D23" s="31">
        <f t="shared" si="2"/>
        <v>580</v>
      </c>
      <c r="E23" s="101" t="str">
        <f t="shared" si="0"/>
        <v>-</v>
      </c>
      <c r="F23" s="102">
        <f t="shared" si="1"/>
        <v>1</v>
      </c>
    </row>
    <row r="24" spans="1:6" ht="33" customHeight="1">
      <c r="A24" s="37" t="s">
        <v>16</v>
      </c>
      <c r="B24" s="42" t="s">
        <v>139</v>
      </c>
      <c r="C24" s="89">
        <v>0</v>
      </c>
      <c r="D24" s="31">
        <f t="shared" si="2"/>
        <v>0</v>
      </c>
      <c r="E24" s="101" t="str">
        <f>IF(C24=D24,"-",D24-C24)</f>
        <v>-</v>
      </c>
      <c r="F24" s="102" t="str">
        <f>IF(C24=0,"-",D24/C24)</f>
        <v>-</v>
      </c>
    </row>
    <row r="25" spans="1:6" ht="33" customHeight="1">
      <c r="A25" s="37" t="s">
        <v>136</v>
      </c>
      <c r="B25" s="43" t="s">
        <v>60</v>
      </c>
      <c r="C25" s="89">
        <v>0</v>
      </c>
      <c r="D25" s="31">
        <f t="shared" si="2"/>
        <v>0</v>
      </c>
      <c r="E25" s="101" t="str">
        <f>IF(C25=D25,"-",D25-C25)</f>
        <v>-</v>
      </c>
      <c r="F25" s="102" t="str">
        <f>IF(C25=0,"-",D25/C25)</f>
        <v>-</v>
      </c>
    </row>
    <row r="26" spans="1:6" ht="33" customHeight="1">
      <c r="A26" s="37" t="s">
        <v>137</v>
      </c>
      <c r="B26" s="43" t="s">
        <v>140</v>
      </c>
      <c r="C26" s="89">
        <v>0</v>
      </c>
      <c r="D26" s="31">
        <f t="shared" si="2"/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89">
        <v>34251</v>
      </c>
      <c r="D27" s="31">
        <f t="shared" si="2"/>
        <v>34251</v>
      </c>
      <c r="E27" s="101" t="str">
        <f>IF(C27=D27,"-",D27-C27)</f>
        <v>-</v>
      </c>
      <c r="F27" s="102">
        <f>IF(C27=0,"-",D27/C27)</f>
        <v>1</v>
      </c>
    </row>
    <row r="28" spans="1:6" s="5" customFormat="1" ht="31.5" customHeight="1">
      <c r="A28" s="38" t="s">
        <v>68</v>
      </c>
      <c r="B28" s="44" t="s">
        <v>69</v>
      </c>
      <c r="C28" s="95">
        <v>0</v>
      </c>
      <c r="D28" s="94">
        <f>C28</f>
        <v>0</v>
      </c>
      <c r="E28" s="15" t="str">
        <f t="shared" si="0"/>
        <v>-</v>
      </c>
      <c r="F28" s="103" t="str">
        <f t="shared" si="1"/>
        <v>-</v>
      </c>
    </row>
    <row r="29" spans="1:6" s="5" customFormat="1" ht="31.5" customHeight="1">
      <c r="A29" s="38" t="s">
        <v>67</v>
      </c>
      <c r="B29" s="44" t="s">
        <v>70</v>
      </c>
      <c r="C29" s="90">
        <v>54852</v>
      </c>
      <c r="D29" s="94">
        <f>C29</f>
        <v>54852</v>
      </c>
      <c r="E29" s="15" t="str">
        <f t="shared" si="0"/>
        <v>-</v>
      </c>
      <c r="F29" s="103">
        <f t="shared" si="1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17241</v>
      </c>
      <c r="D30" s="29">
        <f>D31+D32+D33+D41+D42+D48+D49+D50+D47</f>
        <v>17241</v>
      </c>
      <c r="E30" s="13" t="str">
        <f>IF(C30=D30,"-",D30-C30)</f>
        <v>-</v>
      </c>
      <c r="F30" s="104">
        <f t="shared" si="1"/>
        <v>1</v>
      </c>
    </row>
    <row r="31" spans="1:6" ht="28.5" customHeight="1">
      <c r="A31" s="37" t="s">
        <v>19</v>
      </c>
      <c r="B31" s="46" t="s">
        <v>20</v>
      </c>
      <c r="C31" s="89">
        <v>707</v>
      </c>
      <c r="D31" s="30">
        <f>C31</f>
        <v>707</v>
      </c>
      <c r="E31" s="101" t="str">
        <f aca="true" t="shared" si="3" ref="E31:E51">IF(C31=D31,"-",D31-C31)</f>
        <v>-</v>
      </c>
      <c r="F31" s="102">
        <f t="shared" si="1"/>
        <v>1</v>
      </c>
    </row>
    <row r="32" spans="1:6" ht="28.5" customHeight="1">
      <c r="A32" s="37" t="s">
        <v>21</v>
      </c>
      <c r="B32" s="46" t="s">
        <v>22</v>
      </c>
      <c r="C32" s="89">
        <v>1760</v>
      </c>
      <c r="D32" s="30">
        <f>C32</f>
        <v>1760</v>
      </c>
      <c r="E32" s="101" t="str">
        <f t="shared" si="3"/>
        <v>-</v>
      </c>
      <c r="F32" s="102">
        <f t="shared" si="1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50</v>
      </c>
      <c r="D33" s="30">
        <f>D34+D36+D37+D38+D39+D40</f>
        <v>50</v>
      </c>
      <c r="E33" s="101" t="str">
        <f t="shared" si="3"/>
        <v>-</v>
      </c>
      <c r="F33" s="102">
        <f t="shared" si="1"/>
        <v>1</v>
      </c>
    </row>
    <row r="34" spans="1:6" ht="28.5" customHeight="1">
      <c r="A34" s="48" t="s">
        <v>45</v>
      </c>
      <c r="B34" s="49" t="s">
        <v>38</v>
      </c>
      <c r="C34" s="89">
        <v>3</v>
      </c>
      <c r="D34" s="30">
        <f>C34</f>
        <v>3</v>
      </c>
      <c r="E34" s="101" t="str">
        <f t="shared" si="3"/>
        <v>-</v>
      </c>
      <c r="F34" s="102">
        <f t="shared" si="1"/>
        <v>1</v>
      </c>
    </row>
    <row r="35" spans="1:6" ht="28.5" customHeight="1">
      <c r="A35" s="48" t="s">
        <v>46</v>
      </c>
      <c r="B35" s="50" t="s">
        <v>39</v>
      </c>
      <c r="C35" s="89">
        <v>3</v>
      </c>
      <c r="D35" s="30">
        <f>C35</f>
        <v>3</v>
      </c>
      <c r="E35" s="101" t="str">
        <f t="shared" si="3"/>
        <v>-</v>
      </c>
      <c r="F35" s="102">
        <f t="shared" si="1"/>
        <v>1</v>
      </c>
    </row>
    <row r="36" spans="1:6" ht="28.5" customHeight="1">
      <c r="A36" s="48" t="s">
        <v>47</v>
      </c>
      <c r="B36" s="49" t="s">
        <v>40</v>
      </c>
      <c r="C36" s="89">
        <v>3</v>
      </c>
      <c r="D36" s="30">
        <f>C36</f>
        <v>3</v>
      </c>
      <c r="E36" s="101" t="str">
        <f t="shared" si="3"/>
        <v>-</v>
      </c>
      <c r="F36" s="102">
        <f t="shared" si="1"/>
        <v>1</v>
      </c>
    </row>
    <row r="37" spans="1:6" ht="28.5" customHeight="1">
      <c r="A37" s="48" t="s">
        <v>48</v>
      </c>
      <c r="B37" s="49" t="s">
        <v>41</v>
      </c>
      <c r="C37" s="89">
        <v>0</v>
      </c>
      <c r="D37" s="30">
        <f aca="true" t="shared" si="4" ref="D37:D48">C37</f>
        <v>0</v>
      </c>
      <c r="E37" s="101" t="str">
        <f t="shared" si="3"/>
        <v>-</v>
      </c>
      <c r="F37" s="102" t="str">
        <f t="shared" si="1"/>
        <v>-</v>
      </c>
    </row>
    <row r="38" spans="1:6" ht="28.5" customHeight="1">
      <c r="A38" s="48" t="s">
        <v>49</v>
      </c>
      <c r="B38" s="49" t="s">
        <v>42</v>
      </c>
      <c r="C38" s="89">
        <v>0</v>
      </c>
      <c r="D38" s="30">
        <f t="shared" si="4"/>
        <v>0</v>
      </c>
      <c r="E38" s="101" t="str">
        <f t="shared" si="3"/>
        <v>-</v>
      </c>
      <c r="F38" s="102" t="str">
        <f t="shared" si="1"/>
        <v>-</v>
      </c>
    </row>
    <row r="39" spans="1:6" ht="28.5" customHeight="1">
      <c r="A39" s="48" t="s">
        <v>50</v>
      </c>
      <c r="B39" s="49" t="s">
        <v>43</v>
      </c>
      <c r="C39" s="89">
        <v>44</v>
      </c>
      <c r="D39" s="30">
        <f t="shared" si="4"/>
        <v>44</v>
      </c>
      <c r="E39" s="101" t="str">
        <f t="shared" si="3"/>
        <v>-</v>
      </c>
      <c r="F39" s="102">
        <f t="shared" si="1"/>
        <v>1</v>
      </c>
    </row>
    <row r="40" spans="1:6" ht="28.5" customHeight="1">
      <c r="A40" s="48" t="s">
        <v>51</v>
      </c>
      <c r="B40" s="49" t="s">
        <v>44</v>
      </c>
      <c r="C40" s="89">
        <v>0</v>
      </c>
      <c r="D40" s="30">
        <f t="shared" si="4"/>
        <v>0</v>
      </c>
      <c r="E40" s="101" t="str">
        <f t="shared" si="3"/>
        <v>-</v>
      </c>
      <c r="F40" s="102" t="str">
        <f t="shared" si="1"/>
        <v>-</v>
      </c>
    </row>
    <row r="41" spans="1:6" ht="28.5" customHeight="1">
      <c r="A41" s="37" t="s">
        <v>24</v>
      </c>
      <c r="B41" s="46" t="s">
        <v>25</v>
      </c>
      <c r="C41" s="30">
        <v>9966</v>
      </c>
      <c r="D41" s="30">
        <f t="shared" si="4"/>
        <v>9966</v>
      </c>
      <c r="E41" s="101" t="str">
        <f t="shared" si="3"/>
        <v>-</v>
      </c>
      <c r="F41" s="102">
        <f t="shared" si="1"/>
        <v>1</v>
      </c>
    </row>
    <row r="42" spans="1:6" ht="28.5" customHeight="1">
      <c r="A42" s="37" t="s">
        <v>26</v>
      </c>
      <c r="B42" s="47" t="s">
        <v>61</v>
      </c>
      <c r="C42" s="30">
        <f>SUM(C43:C46)</f>
        <v>2014</v>
      </c>
      <c r="D42" s="30">
        <f>SUM(D43:D46)</f>
        <v>2014</v>
      </c>
      <c r="E42" s="101" t="str">
        <f t="shared" si="3"/>
        <v>-</v>
      </c>
      <c r="F42" s="102">
        <f t="shared" si="1"/>
        <v>1</v>
      </c>
    </row>
    <row r="43" spans="1:6" ht="28.5" customHeight="1">
      <c r="A43" s="48" t="s">
        <v>56</v>
      </c>
      <c r="B43" s="49" t="s">
        <v>52</v>
      </c>
      <c r="C43" s="30">
        <v>1514</v>
      </c>
      <c r="D43" s="30">
        <f>C43</f>
        <v>1514</v>
      </c>
      <c r="E43" s="101" t="str">
        <f t="shared" si="3"/>
        <v>-</v>
      </c>
      <c r="F43" s="102">
        <f t="shared" si="1"/>
        <v>1</v>
      </c>
    </row>
    <row r="44" spans="1:6" ht="28.5" customHeight="1">
      <c r="A44" s="48" t="s">
        <v>57</v>
      </c>
      <c r="B44" s="49" t="s">
        <v>53</v>
      </c>
      <c r="C44" s="30">
        <v>244</v>
      </c>
      <c r="D44" s="30">
        <f>C44</f>
        <v>244</v>
      </c>
      <c r="E44" s="101" t="str">
        <f t="shared" si="3"/>
        <v>-</v>
      </c>
      <c r="F44" s="102">
        <f t="shared" si="1"/>
        <v>1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4"/>
        <v>0</v>
      </c>
      <c r="E45" s="101" t="str">
        <f t="shared" si="3"/>
        <v>-</v>
      </c>
      <c r="F45" s="102" t="str">
        <f t="shared" si="1"/>
        <v>-</v>
      </c>
    </row>
    <row r="46" spans="1:6" ht="28.5" customHeight="1">
      <c r="A46" s="48" t="s">
        <v>59</v>
      </c>
      <c r="B46" s="49" t="s">
        <v>55</v>
      </c>
      <c r="C46" s="30">
        <v>256</v>
      </c>
      <c r="D46" s="30">
        <f>C46</f>
        <v>256</v>
      </c>
      <c r="E46" s="101" t="str">
        <f t="shared" si="3"/>
        <v>-</v>
      </c>
      <c r="F46" s="102">
        <f t="shared" si="1"/>
        <v>1</v>
      </c>
    </row>
    <row r="47" spans="1:6" ht="28.5" customHeight="1">
      <c r="A47" s="37" t="s">
        <v>27</v>
      </c>
      <c r="B47" s="46" t="s">
        <v>28</v>
      </c>
      <c r="C47" s="89">
        <v>0</v>
      </c>
      <c r="D47" s="30">
        <f t="shared" si="4"/>
        <v>0</v>
      </c>
      <c r="E47" s="101" t="str">
        <f t="shared" si="3"/>
        <v>-</v>
      </c>
      <c r="F47" s="102" t="str">
        <f t="shared" si="1"/>
        <v>-</v>
      </c>
    </row>
    <row r="48" spans="1:6" ht="48" customHeight="1">
      <c r="A48" s="37" t="s">
        <v>29</v>
      </c>
      <c r="B48" s="46" t="s">
        <v>114</v>
      </c>
      <c r="C48" s="89">
        <v>2345</v>
      </c>
      <c r="D48" s="30">
        <f t="shared" si="4"/>
        <v>2345</v>
      </c>
      <c r="E48" s="101" t="str">
        <f t="shared" si="3"/>
        <v>-</v>
      </c>
      <c r="F48" s="105">
        <f t="shared" si="1"/>
        <v>1</v>
      </c>
    </row>
    <row r="49" spans="1:6" ht="43.5" customHeight="1">
      <c r="A49" s="37" t="s">
        <v>30</v>
      </c>
      <c r="B49" s="46" t="s">
        <v>31</v>
      </c>
      <c r="C49" s="89">
        <v>148</v>
      </c>
      <c r="D49" s="30">
        <f>C49</f>
        <v>148</v>
      </c>
      <c r="E49" s="101" t="str">
        <f t="shared" si="3"/>
        <v>-</v>
      </c>
      <c r="F49" s="105">
        <f t="shared" si="1"/>
        <v>1</v>
      </c>
    </row>
    <row r="50" spans="1:6" ht="35.25" customHeight="1">
      <c r="A50" s="37" t="s">
        <v>32</v>
      </c>
      <c r="B50" s="46" t="s">
        <v>33</v>
      </c>
      <c r="C50" s="89">
        <v>251</v>
      </c>
      <c r="D50" s="30">
        <f>C50</f>
        <v>251</v>
      </c>
      <c r="E50" s="101" t="str">
        <f t="shared" si="3"/>
        <v>-</v>
      </c>
      <c r="F50" s="102">
        <f t="shared" si="1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19405</v>
      </c>
      <c r="D51" s="33">
        <f>SUM(D52:D55)</f>
        <v>19405</v>
      </c>
      <c r="E51" s="13" t="str">
        <f t="shared" si="3"/>
        <v>-</v>
      </c>
      <c r="F51" s="106">
        <f t="shared" si="1"/>
        <v>1</v>
      </c>
    </row>
    <row r="52" spans="1:6" ht="42" customHeight="1">
      <c r="A52" s="37" t="s">
        <v>118</v>
      </c>
      <c r="B52" s="46" t="s">
        <v>143</v>
      </c>
      <c r="C52" s="89">
        <v>5</v>
      </c>
      <c r="D52" s="30">
        <f>C52</f>
        <v>5</v>
      </c>
      <c r="E52" s="82" t="str">
        <f>IF(C52=D52,"-",D52-C52)</f>
        <v>-</v>
      </c>
      <c r="F52" s="102">
        <f t="shared" si="1"/>
        <v>1</v>
      </c>
    </row>
    <row r="53" spans="1:6" ht="31.5" customHeight="1">
      <c r="A53" s="37" t="s">
        <v>35</v>
      </c>
      <c r="B53" s="46" t="s">
        <v>63</v>
      </c>
      <c r="C53" s="89">
        <v>17900</v>
      </c>
      <c r="D53" s="30">
        <f>C53</f>
        <v>17900</v>
      </c>
      <c r="E53" s="82" t="str">
        <f>IF(C53=D53,"-",D53-C53)</f>
        <v>-</v>
      </c>
      <c r="F53" s="102">
        <f t="shared" si="1"/>
        <v>1</v>
      </c>
    </row>
    <row r="54" spans="1:6" ht="31.5" customHeight="1">
      <c r="A54" s="37" t="s">
        <v>36</v>
      </c>
      <c r="B54" s="46" t="s">
        <v>120</v>
      </c>
      <c r="C54" s="89">
        <v>0</v>
      </c>
      <c r="D54" s="30">
        <f>C54</f>
        <v>0</v>
      </c>
      <c r="E54" s="82" t="str">
        <f>IF(C54=D54,"-",D54-C54)</f>
        <v>-</v>
      </c>
      <c r="F54" s="102" t="str">
        <f t="shared" si="1"/>
        <v>-</v>
      </c>
    </row>
    <row r="55" spans="1:6" ht="31.5" customHeight="1">
      <c r="A55" s="37" t="s">
        <v>119</v>
      </c>
      <c r="B55" s="46" t="s">
        <v>121</v>
      </c>
      <c r="C55" s="89">
        <v>1500</v>
      </c>
      <c r="D55" s="30">
        <f>C55</f>
        <v>1500</v>
      </c>
      <c r="E55" s="82" t="str">
        <f>IF(C55=D55,"-",D55-C55)</f>
        <v>-</v>
      </c>
      <c r="F55" s="102">
        <f t="shared" si="1"/>
        <v>1</v>
      </c>
    </row>
    <row r="56" spans="1:6" ht="32.25" customHeight="1">
      <c r="A56" s="39" t="s">
        <v>126</v>
      </c>
      <c r="B56" s="51" t="s">
        <v>154</v>
      </c>
      <c r="C56" s="33">
        <v>4194</v>
      </c>
      <c r="D56" s="33">
        <f>C56</f>
        <v>4194</v>
      </c>
      <c r="E56" s="13" t="str">
        <f>IF(C56=D56,"-",D56-C56)</f>
        <v>-</v>
      </c>
      <c r="F56" s="106">
        <f>IF(C56=0,"-",D56/C56)</f>
        <v>1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55" zoomScaleNormal="70" zoomScaleSheetLayoutView="55" zoomScalePageLayoutView="0" workbookViewId="0" topLeftCell="A1">
      <pane xSplit="2" ySplit="7" topLeftCell="C29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0.75390625" style="2" customWidth="1"/>
    <col min="6" max="6" width="22.2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84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3" t="str">
        <f>Dolnośląski!C4</f>
        <v>Plan na
2011 rok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4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1993695</v>
      </c>
      <c r="D7" s="16">
        <f>D8+D9+D10+D12+D13+D14+D15+D16+D17+D18+D19+D20+D21+D22+D24+D25+D26+D27</f>
        <v>1998786</v>
      </c>
      <c r="E7" s="13">
        <f>IF(C7=D7,"-",D7-C7)</f>
        <v>5091</v>
      </c>
      <c r="F7" s="100">
        <f>IF(C7=0,"-",D7/C7)</f>
        <v>1.003</v>
      </c>
    </row>
    <row r="8" spans="1:6" ht="31.5" customHeight="1">
      <c r="A8" s="35" t="s">
        <v>1</v>
      </c>
      <c r="B8" s="83" t="s">
        <v>159</v>
      </c>
      <c r="C8" s="89">
        <v>273370</v>
      </c>
      <c r="D8" s="31">
        <f>C8</f>
        <v>273370</v>
      </c>
      <c r="E8" s="101" t="str">
        <f aca="true" t="shared" si="0" ref="E8:E29">IF(C8=D8,"-",D8-C8)</f>
        <v>-</v>
      </c>
      <c r="F8" s="102">
        <f aca="true" t="shared" si="1" ref="F8:F55">IF(C8=0,"-",D8/C8)</f>
        <v>1</v>
      </c>
    </row>
    <row r="9" spans="1:6" ht="31.5" customHeight="1">
      <c r="A9" s="35" t="s">
        <v>2</v>
      </c>
      <c r="B9" s="83" t="s">
        <v>160</v>
      </c>
      <c r="C9" s="89">
        <v>155447</v>
      </c>
      <c r="D9" s="31">
        <f>C9+3091</f>
        <v>158538</v>
      </c>
      <c r="E9" s="101">
        <f t="shared" si="0"/>
        <v>3091</v>
      </c>
      <c r="F9" s="102">
        <f t="shared" si="1"/>
        <v>1.0199</v>
      </c>
    </row>
    <row r="10" spans="1:6" ht="31.5" customHeight="1">
      <c r="A10" s="35" t="s">
        <v>3</v>
      </c>
      <c r="B10" s="83" t="s">
        <v>157</v>
      </c>
      <c r="C10" s="89">
        <v>920649</v>
      </c>
      <c r="D10" s="31">
        <f>C10+2000</f>
        <v>922649</v>
      </c>
      <c r="E10" s="101">
        <f t="shared" si="0"/>
        <v>2000</v>
      </c>
      <c r="F10" s="102">
        <f t="shared" si="1"/>
        <v>1.0022</v>
      </c>
    </row>
    <row r="11" spans="1:6" ht="31.5" customHeight="1">
      <c r="A11" s="84" t="s">
        <v>64</v>
      </c>
      <c r="B11" s="40" t="s">
        <v>65</v>
      </c>
      <c r="C11" s="89">
        <v>48237</v>
      </c>
      <c r="D11" s="31">
        <f>C11</f>
        <v>48237</v>
      </c>
      <c r="E11" s="101" t="str">
        <f t="shared" si="0"/>
        <v>-</v>
      </c>
      <c r="F11" s="102">
        <f t="shared" si="1"/>
        <v>1</v>
      </c>
    </row>
    <row r="12" spans="1:6" ht="31.5" customHeight="1">
      <c r="A12" s="35" t="s">
        <v>4</v>
      </c>
      <c r="B12" s="83" t="s">
        <v>166</v>
      </c>
      <c r="C12" s="89">
        <v>73771</v>
      </c>
      <c r="D12" s="31">
        <f aca="true" t="shared" si="2" ref="D12:D27">C12</f>
        <v>73771</v>
      </c>
      <c r="E12" s="101" t="str">
        <f t="shared" si="0"/>
        <v>-</v>
      </c>
      <c r="F12" s="102">
        <f t="shared" si="1"/>
        <v>1</v>
      </c>
    </row>
    <row r="13" spans="1:6" ht="31.5" customHeight="1">
      <c r="A13" s="35" t="s">
        <v>5</v>
      </c>
      <c r="B13" s="83" t="s">
        <v>161</v>
      </c>
      <c r="C13" s="89">
        <v>57842</v>
      </c>
      <c r="D13" s="31">
        <f t="shared" si="2"/>
        <v>57842</v>
      </c>
      <c r="E13" s="101" t="str">
        <f t="shared" si="0"/>
        <v>-</v>
      </c>
      <c r="F13" s="102">
        <f t="shared" si="1"/>
        <v>1</v>
      </c>
    </row>
    <row r="14" spans="1:6" ht="31.5" customHeight="1">
      <c r="A14" s="35" t="s">
        <v>6</v>
      </c>
      <c r="B14" s="83" t="s">
        <v>170</v>
      </c>
      <c r="C14" s="89">
        <v>26489</v>
      </c>
      <c r="D14" s="31">
        <f t="shared" si="2"/>
        <v>26489</v>
      </c>
      <c r="E14" s="101" t="str">
        <f t="shared" si="0"/>
        <v>-</v>
      </c>
      <c r="F14" s="102">
        <f t="shared" si="1"/>
        <v>1</v>
      </c>
    </row>
    <row r="15" spans="1:6" ht="31.5" customHeight="1">
      <c r="A15" s="35" t="s">
        <v>7</v>
      </c>
      <c r="B15" s="83" t="s">
        <v>169</v>
      </c>
      <c r="C15" s="89">
        <v>13444</v>
      </c>
      <c r="D15" s="31">
        <f t="shared" si="2"/>
        <v>13444</v>
      </c>
      <c r="E15" s="101" t="str">
        <f>IF(C15=D15,"-",D15-C15)</f>
        <v>-</v>
      </c>
      <c r="F15" s="102">
        <f>IF(C15=0,"-",D15/C15)</f>
        <v>1</v>
      </c>
    </row>
    <row r="16" spans="1:6" ht="31.5" customHeight="1">
      <c r="A16" s="35" t="s">
        <v>8</v>
      </c>
      <c r="B16" s="83" t="s">
        <v>162</v>
      </c>
      <c r="C16" s="89">
        <v>77970</v>
      </c>
      <c r="D16" s="31">
        <f t="shared" si="2"/>
        <v>77970</v>
      </c>
      <c r="E16" s="101" t="str">
        <f t="shared" si="0"/>
        <v>-</v>
      </c>
      <c r="F16" s="102">
        <f t="shared" si="1"/>
        <v>1</v>
      </c>
    </row>
    <row r="17" spans="1:6" ht="31.5" customHeight="1">
      <c r="A17" s="35" t="s">
        <v>9</v>
      </c>
      <c r="B17" s="83" t="s">
        <v>163</v>
      </c>
      <c r="C17" s="89">
        <v>14000</v>
      </c>
      <c r="D17" s="31">
        <f t="shared" si="2"/>
        <v>14000</v>
      </c>
      <c r="E17" s="101" t="str">
        <f t="shared" si="0"/>
        <v>-</v>
      </c>
      <c r="F17" s="102">
        <f t="shared" si="1"/>
        <v>1</v>
      </c>
    </row>
    <row r="18" spans="1:6" ht="31.5" customHeight="1">
      <c r="A18" s="35" t="s">
        <v>10</v>
      </c>
      <c r="B18" s="83" t="s">
        <v>171</v>
      </c>
      <c r="C18" s="89">
        <v>2340</v>
      </c>
      <c r="D18" s="31">
        <f t="shared" si="2"/>
        <v>2340</v>
      </c>
      <c r="E18" s="101" t="str">
        <f t="shared" si="0"/>
        <v>-</v>
      </c>
      <c r="F18" s="102">
        <f t="shared" si="1"/>
        <v>1</v>
      </c>
    </row>
    <row r="19" spans="1:6" ht="46.5" customHeight="1">
      <c r="A19" s="35" t="s">
        <v>11</v>
      </c>
      <c r="B19" s="83" t="s">
        <v>164</v>
      </c>
      <c r="C19" s="89">
        <v>6628</v>
      </c>
      <c r="D19" s="31">
        <f t="shared" si="2"/>
        <v>6628</v>
      </c>
      <c r="E19" s="101" t="str">
        <f t="shared" si="0"/>
        <v>-</v>
      </c>
      <c r="F19" s="102">
        <f t="shared" si="1"/>
        <v>1</v>
      </c>
    </row>
    <row r="20" spans="1:6" ht="31.5" customHeight="1">
      <c r="A20" s="35" t="s">
        <v>12</v>
      </c>
      <c r="B20" s="83" t="s">
        <v>165</v>
      </c>
      <c r="C20" s="89">
        <v>51276</v>
      </c>
      <c r="D20" s="31">
        <f t="shared" si="2"/>
        <v>51276</v>
      </c>
      <c r="E20" s="101" t="str">
        <f t="shared" si="0"/>
        <v>-</v>
      </c>
      <c r="F20" s="102">
        <f t="shared" si="1"/>
        <v>1</v>
      </c>
    </row>
    <row r="21" spans="1:6" ht="31.5" customHeight="1">
      <c r="A21" s="35" t="s">
        <v>14</v>
      </c>
      <c r="B21" s="41" t="s">
        <v>13</v>
      </c>
      <c r="C21" s="89">
        <v>22470</v>
      </c>
      <c r="D21" s="31">
        <f t="shared" si="2"/>
        <v>22470</v>
      </c>
      <c r="E21" s="101" t="str">
        <f t="shared" si="0"/>
        <v>-</v>
      </c>
      <c r="F21" s="102">
        <f t="shared" si="1"/>
        <v>1</v>
      </c>
    </row>
    <row r="22" spans="1:6" ht="31.5" customHeight="1">
      <c r="A22" s="36" t="s">
        <v>15</v>
      </c>
      <c r="B22" s="83" t="s">
        <v>167</v>
      </c>
      <c r="C22" s="89">
        <v>297379</v>
      </c>
      <c r="D22" s="31">
        <f t="shared" si="2"/>
        <v>297379</v>
      </c>
      <c r="E22" s="101" t="str">
        <f t="shared" si="0"/>
        <v>-</v>
      </c>
      <c r="F22" s="102">
        <f t="shared" si="1"/>
        <v>1</v>
      </c>
    </row>
    <row r="23" spans="1:6" ht="31.5" customHeight="1">
      <c r="A23" s="34" t="s">
        <v>172</v>
      </c>
      <c r="B23" s="40" t="s">
        <v>66</v>
      </c>
      <c r="C23" s="89">
        <v>1500</v>
      </c>
      <c r="D23" s="31">
        <f t="shared" si="2"/>
        <v>1500</v>
      </c>
      <c r="E23" s="101" t="str">
        <f t="shared" si="0"/>
        <v>-</v>
      </c>
      <c r="F23" s="102">
        <f t="shared" si="1"/>
        <v>1</v>
      </c>
    </row>
    <row r="24" spans="1:6" ht="33" customHeight="1">
      <c r="A24" s="37" t="s">
        <v>16</v>
      </c>
      <c r="B24" s="42" t="s">
        <v>139</v>
      </c>
      <c r="C24" s="89">
        <v>0</v>
      </c>
      <c r="D24" s="31">
        <f t="shared" si="2"/>
        <v>0</v>
      </c>
      <c r="E24" s="101" t="str">
        <f>IF(C24=D24,"-",D24-C24)</f>
        <v>-</v>
      </c>
      <c r="F24" s="102" t="str">
        <f>IF(C24=0,"-",D24/C24)</f>
        <v>-</v>
      </c>
    </row>
    <row r="25" spans="1:6" ht="33" customHeight="1">
      <c r="A25" s="37" t="s">
        <v>136</v>
      </c>
      <c r="B25" s="43" t="s">
        <v>60</v>
      </c>
      <c r="C25" s="89">
        <v>0</v>
      </c>
      <c r="D25" s="31">
        <f t="shared" si="2"/>
        <v>0</v>
      </c>
      <c r="E25" s="101" t="str">
        <f>IF(C25=D25,"-",D25-C25)</f>
        <v>-</v>
      </c>
      <c r="F25" s="102" t="str">
        <f>IF(C25=0,"-",D25/C25)</f>
        <v>-</v>
      </c>
    </row>
    <row r="26" spans="1:6" ht="33" customHeight="1">
      <c r="A26" s="37" t="s">
        <v>137</v>
      </c>
      <c r="B26" s="43" t="s">
        <v>140</v>
      </c>
      <c r="C26" s="89">
        <v>0</v>
      </c>
      <c r="D26" s="31">
        <f t="shared" si="2"/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89">
        <v>620</v>
      </c>
      <c r="D27" s="31">
        <f t="shared" si="2"/>
        <v>620</v>
      </c>
      <c r="E27" s="101" t="str">
        <f>IF(C27=D27,"-",D27-C27)</f>
        <v>-</v>
      </c>
      <c r="F27" s="102">
        <f>IF(C27=0,"-",D27/C27)</f>
        <v>1</v>
      </c>
    </row>
    <row r="28" spans="1:6" s="5" customFormat="1" ht="31.5" customHeight="1">
      <c r="A28" s="38" t="s">
        <v>68</v>
      </c>
      <c r="B28" s="44" t="s">
        <v>69</v>
      </c>
      <c r="C28" s="90">
        <v>0</v>
      </c>
      <c r="D28" s="94">
        <f>C28</f>
        <v>0</v>
      </c>
      <c r="E28" s="15" t="str">
        <f t="shared" si="0"/>
        <v>-</v>
      </c>
      <c r="F28" s="103" t="str">
        <f t="shared" si="1"/>
        <v>-</v>
      </c>
    </row>
    <row r="29" spans="1:6" s="5" customFormat="1" ht="31.5" customHeight="1">
      <c r="A29" s="38" t="s">
        <v>67</v>
      </c>
      <c r="B29" s="44" t="s">
        <v>70</v>
      </c>
      <c r="C29" s="90">
        <v>89251</v>
      </c>
      <c r="D29" s="94">
        <f>C29</f>
        <v>89251</v>
      </c>
      <c r="E29" s="15" t="str">
        <f t="shared" si="0"/>
        <v>-</v>
      </c>
      <c r="F29" s="103">
        <f t="shared" si="1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18985</v>
      </c>
      <c r="D30" s="29">
        <f>D31+D32+D33+D41+D42+D48+D49+D50+D47</f>
        <v>18985</v>
      </c>
      <c r="E30" s="13" t="str">
        <f>IF(C30=D30,"-",D30-C30)</f>
        <v>-</v>
      </c>
      <c r="F30" s="104">
        <f t="shared" si="1"/>
        <v>1</v>
      </c>
    </row>
    <row r="31" spans="1:6" ht="28.5" customHeight="1">
      <c r="A31" s="37" t="s">
        <v>19</v>
      </c>
      <c r="B31" s="46" t="s">
        <v>20</v>
      </c>
      <c r="C31" s="82">
        <v>749</v>
      </c>
      <c r="D31" s="30">
        <f>C31</f>
        <v>749</v>
      </c>
      <c r="E31" s="101" t="str">
        <f aca="true" t="shared" si="3" ref="E31:E51">IF(C31=D31,"-",D31-C31)</f>
        <v>-</v>
      </c>
      <c r="F31" s="102">
        <f t="shared" si="1"/>
        <v>1</v>
      </c>
    </row>
    <row r="32" spans="1:6" ht="28.5" customHeight="1">
      <c r="A32" s="37" t="s">
        <v>21</v>
      </c>
      <c r="B32" s="46" t="s">
        <v>22</v>
      </c>
      <c r="C32" s="82">
        <v>1750</v>
      </c>
      <c r="D32" s="30">
        <f>C32</f>
        <v>1750</v>
      </c>
      <c r="E32" s="101" t="str">
        <f t="shared" si="3"/>
        <v>-</v>
      </c>
      <c r="F32" s="102">
        <f t="shared" si="1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65</v>
      </c>
      <c r="D33" s="30">
        <f>D34+D36+D37+D38+D39+D40</f>
        <v>65</v>
      </c>
      <c r="E33" s="101" t="str">
        <f t="shared" si="3"/>
        <v>-</v>
      </c>
      <c r="F33" s="102">
        <f t="shared" si="1"/>
        <v>1</v>
      </c>
    </row>
    <row r="34" spans="1:6" ht="28.5" customHeight="1">
      <c r="A34" s="48" t="s">
        <v>45</v>
      </c>
      <c r="B34" s="49" t="s">
        <v>38</v>
      </c>
      <c r="C34" s="82">
        <v>32</v>
      </c>
      <c r="D34" s="30">
        <f>C34</f>
        <v>32</v>
      </c>
      <c r="E34" s="101" t="str">
        <f t="shared" si="3"/>
        <v>-</v>
      </c>
      <c r="F34" s="102">
        <f t="shared" si="1"/>
        <v>1</v>
      </c>
    </row>
    <row r="35" spans="1:6" ht="28.5" customHeight="1">
      <c r="A35" s="48" t="s">
        <v>46</v>
      </c>
      <c r="B35" s="50" t="s">
        <v>39</v>
      </c>
      <c r="C35" s="82">
        <v>29</v>
      </c>
      <c r="D35" s="30">
        <f>C35</f>
        <v>29</v>
      </c>
      <c r="E35" s="101" t="str">
        <f t="shared" si="3"/>
        <v>-</v>
      </c>
      <c r="F35" s="102">
        <f t="shared" si="1"/>
        <v>1</v>
      </c>
    </row>
    <row r="36" spans="1:6" ht="28.5" customHeight="1">
      <c r="A36" s="48" t="s">
        <v>47</v>
      </c>
      <c r="B36" s="49" t="s">
        <v>40</v>
      </c>
      <c r="C36" s="82">
        <v>0</v>
      </c>
      <c r="D36" s="30">
        <f>C36</f>
        <v>0</v>
      </c>
      <c r="E36" s="101" t="str">
        <f t="shared" si="3"/>
        <v>-</v>
      </c>
      <c r="F36" s="102" t="str">
        <f t="shared" si="1"/>
        <v>-</v>
      </c>
    </row>
    <row r="37" spans="1:6" ht="28.5" customHeight="1">
      <c r="A37" s="48" t="s">
        <v>48</v>
      </c>
      <c r="B37" s="49" t="s">
        <v>41</v>
      </c>
      <c r="C37" s="82">
        <v>0</v>
      </c>
      <c r="D37" s="30">
        <f aca="true" t="shared" si="4" ref="D37:D48">C37</f>
        <v>0</v>
      </c>
      <c r="E37" s="101" t="str">
        <f t="shared" si="3"/>
        <v>-</v>
      </c>
      <c r="F37" s="102" t="str">
        <f t="shared" si="1"/>
        <v>-</v>
      </c>
    </row>
    <row r="38" spans="1:6" ht="28.5" customHeight="1">
      <c r="A38" s="48" t="s">
        <v>49</v>
      </c>
      <c r="B38" s="49" t="s">
        <v>42</v>
      </c>
      <c r="C38" s="82">
        <v>0</v>
      </c>
      <c r="D38" s="30">
        <f t="shared" si="4"/>
        <v>0</v>
      </c>
      <c r="E38" s="101" t="str">
        <f t="shared" si="3"/>
        <v>-</v>
      </c>
      <c r="F38" s="102" t="str">
        <f t="shared" si="1"/>
        <v>-</v>
      </c>
    </row>
    <row r="39" spans="1:6" ht="28.5" customHeight="1">
      <c r="A39" s="48" t="s">
        <v>50</v>
      </c>
      <c r="B39" s="49" t="s">
        <v>43</v>
      </c>
      <c r="C39" s="82">
        <v>30</v>
      </c>
      <c r="D39" s="30">
        <f t="shared" si="4"/>
        <v>30</v>
      </c>
      <c r="E39" s="101" t="str">
        <f t="shared" si="3"/>
        <v>-</v>
      </c>
      <c r="F39" s="102">
        <f t="shared" si="1"/>
        <v>1</v>
      </c>
    </row>
    <row r="40" spans="1:6" ht="28.5" customHeight="1">
      <c r="A40" s="48" t="s">
        <v>51</v>
      </c>
      <c r="B40" s="49" t="s">
        <v>44</v>
      </c>
      <c r="C40" s="82">
        <v>3</v>
      </c>
      <c r="D40" s="30">
        <f t="shared" si="4"/>
        <v>3</v>
      </c>
      <c r="E40" s="101" t="str">
        <f t="shared" si="3"/>
        <v>-</v>
      </c>
      <c r="F40" s="102">
        <f t="shared" si="1"/>
        <v>1</v>
      </c>
    </row>
    <row r="41" spans="1:6" ht="28.5" customHeight="1">
      <c r="A41" s="37" t="s">
        <v>24</v>
      </c>
      <c r="B41" s="46" t="s">
        <v>25</v>
      </c>
      <c r="C41" s="30">
        <v>10416</v>
      </c>
      <c r="D41" s="30">
        <f t="shared" si="4"/>
        <v>10416</v>
      </c>
      <c r="E41" s="101" t="str">
        <f t="shared" si="3"/>
        <v>-</v>
      </c>
      <c r="F41" s="102">
        <f t="shared" si="1"/>
        <v>1</v>
      </c>
    </row>
    <row r="42" spans="1:6" ht="28.5" customHeight="1">
      <c r="A42" s="37" t="s">
        <v>26</v>
      </c>
      <c r="B42" s="47" t="s">
        <v>61</v>
      </c>
      <c r="C42" s="30">
        <f>SUM(C43:C46)</f>
        <v>2095</v>
      </c>
      <c r="D42" s="30">
        <f>SUM(D43:D46)</f>
        <v>2095</v>
      </c>
      <c r="E42" s="101" t="str">
        <f t="shared" si="3"/>
        <v>-</v>
      </c>
      <c r="F42" s="102">
        <f t="shared" si="1"/>
        <v>1</v>
      </c>
    </row>
    <row r="43" spans="1:6" ht="28.5" customHeight="1">
      <c r="A43" s="48" t="s">
        <v>56</v>
      </c>
      <c r="B43" s="49" t="s">
        <v>52</v>
      </c>
      <c r="C43" s="30">
        <v>1582</v>
      </c>
      <c r="D43" s="30">
        <f>C43</f>
        <v>1582</v>
      </c>
      <c r="E43" s="101" t="str">
        <f t="shared" si="3"/>
        <v>-</v>
      </c>
      <c r="F43" s="102">
        <f t="shared" si="1"/>
        <v>1</v>
      </c>
    </row>
    <row r="44" spans="1:6" ht="28.5" customHeight="1">
      <c r="A44" s="48" t="s">
        <v>57</v>
      </c>
      <c r="B44" s="49" t="s">
        <v>53</v>
      </c>
      <c r="C44" s="30">
        <v>255</v>
      </c>
      <c r="D44" s="30">
        <f>C44</f>
        <v>255</v>
      </c>
      <c r="E44" s="101" t="str">
        <f t="shared" si="3"/>
        <v>-</v>
      </c>
      <c r="F44" s="102">
        <f t="shared" si="1"/>
        <v>1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4"/>
        <v>0</v>
      </c>
      <c r="E45" s="101" t="str">
        <f t="shared" si="3"/>
        <v>-</v>
      </c>
      <c r="F45" s="102" t="str">
        <f t="shared" si="1"/>
        <v>-</v>
      </c>
    </row>
    <row r="46" spans="1:6" ht="28.5" customHeight="1">
      <c r="A46" s="48" t="s">
        <v>59</v>
      </c>
      <c r="B46" s="49" t="s">
        <v>55</v>
      </c>
      <c r="C46" s="30">
        <v>258</v>
      </c>
      <c r="D46" s="30">
        <f>C46</f>
        <v>258</v>
      </c>
      <c r="E46" s="101" t="str">
        <f t="shared" si="3"/>
        <v>-</v>
      </c>
      <c r="F46" s="102">
        <f t="shared" si="1"/>
        <v>1</v>
      </c>
    </row>
    <row r="47" spans="1:6" ht="28.5" customHeight="1">
      <c r="A47" s="37" t="s">
        <v>27</v>
      </c>
      <c r="B47" s="46" t="s">
        <v>28</v>
      </c>
      <c r="C47" s="82">
        <v>0</v>
      </c>
      <c r="D47" s="30">
        <f t="shared" si="4"/>
        <v>0</v>
      </c>
      <c r="E47" s="101" t="str">
        <f t="shared" si="3"/>
        <v>-</v>
      </c>
      <c r="F47" s="102" t="str">
        <f t="shared" si="1"/>
        <v>-</v>
      </c>
    </row>
    <row r="48" spans="1:6" ht="48" customHeight="1">
      <c r="A48" s="37" t="s">
        <v>29</v>
      </c>
      <c r="B48" s="46" t="s">
        <v>114</v>
      </c>
      <c r="C48" s="89">
        <v>3695</v>
      </c>
      <c r="D48" s="30">
        <f t="shared" si="4"/>
        <v>3695</v>
      </c>
      <c r="E48" s="101" t="str">
        <f t="shared" si="3"/>
        <v>-</v>
      </c>
      <c r="F48" s="105">
        <f t="shared" si="1"/>
        <v>1</v>
      </c>
    </row>
    <row r="49" spans="1:6" ht="43.5" customHeight="1">
      <c r="A49" s="37" t="s">
        <v>30</v>
      </c>
      <c r="B49" s="46" t="s">
        <v>31</v>
      </c>
      <c r="C49" s="89">
        <v>80</v>
      </c>
      <c r="D49" s="30">
        <f>C49</f>
        <v>80</v>
      </c>
      <c r="E49" s="101" t="str">
        <f t="shared" si="3"/>
        <v>-</v>
      </c>
      <c r="F49" s="105">
        <f t="shared" si="1"/>
        <v>1</v>
      </c>
    </row>
    <row r="50" spans="1:6" ht="35.25" customHeight="1">
      <c r="A50" s="37" t="s">
        <v>32</v>
      </c>
      <c r="B50" s="46" t="s">
        <v>33</v>
      </c>
      <c r="C50" s="82">
        <v>135</v>
      </c>
      <c r="D50" s="30">
        <f>C50</f>
        <v>135</v>
      </c>
      <c r="E50" s="101" t="str">
        <f t="shared" si="3"/>
        <v>-</v>
      </c>
      <c r="F50" s="102">
        <f t="shared" si="1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37028</v>
      </c>
      <c r="D51" s="33">
        <f>SUM(D52:D55)</f>
        <v>7028</v>
      </c>
      <c r="E51" s="13">
        <f t="shared" si="3"/>
        <v>-30000</v>
      </c>
      <c r="F51" s="106">
        <f t="shared" si="1"/>
        <v>0.1898</v>
      </c>
    </row>
    <row r="52" spans="1:6" ht="42" customHeight="1">
      <c r="A52" s="37" t="s">
        <v>118</v>
      </c>
      <c r="B52" s="46" t="s">
        <v>143</v>
      </c>
      <c r="C52" s="82">
        <v>100</v>
      </c>
      <c r="D52" s="30">
        <f>C52</f>
        <v>100</v>
      </c>
      <c r="E52" s="82" t="str">
        <f>IF(C52=D52,"-",D52-C52)</f>
        <v>-</v>
      </c>
      <c r="F52" s="102">
        <f t="shared" si="1"/>
        <v>1</v>
      </c>
    </row>
    <row r="53" spans="1:6" ht="31.5" customHeight="1">
      <c r="A53" s="37" t="s">
        <v>35</v>
      </c>
      <c r="B53" s="46" t="s">
        <v>63</v>
      </c>
      <c r="C53" s="82">
        <v>36828</v>
      </c>
      <c r="D53" s="30">
        <f>C53-30000</f>
        <v>6828</v>
      </c>
      <c r="E53" s="82">
        <f>IF(C53=D53,"-",D53-C53)</f>
        <v>-30000</v>
      </c>
      <c r="F53" s="102">
        <f t="shared" si="1"/>
        <v>0.1854</v>
      </c>
    </row>
    <row r="54" spans="1:6" ht="31.5" customHeight="1">
      <c r="A54" s="37" t="s">
        <v>36</v>
      </c>
      <c r="B54" s="46" t="s">
        <v>120</v>
      </c>
      <c r="C54" s="82">
        <v>0</v>
      </c>
      <c r="D54" s="30">
        <f>C54</f>
        <v>0</v>
      </c>
      <c r="E54" s="82" t="str">
        <f>IF(C54=D54,"-",D54-C54)</f>
        <v>-</v>
      </c>
      <c r="F54" s="102" t="str">
        <f t="shared" si="1"/>
        <v>-</v>
      </c>
    </row>
    <row r="55" spans="1:6" ht="31.5" customHeight="1">
      <c r="A55" s="37" t="s">
        <v>119</v>
      </c>
      <c r="B55" s="46" t="s">
        <v>121</v>
      </c>
      <c r="C55" s="82">
        <v>100</v>
      </c>
      <c r="D55" s="30">
        <f>C55</f>
        <v>100</v>
      </c>
      <c r="E55" s="82" t="str">
        <f>IF(C55=D55,"-",D55-C55)</f>
        <v>-</v>
      </c>
      <c r="F55" s="102">
        <f t="shared" si="1"/>
        <v>1</v>
      </c>
    </row>
    <row r="56" spans="1:6" ht="32.25" customHeight="1">
      <c r="A56" s="39" t="s">
        <v>126</v>
      </c>
      <c r="B56" s="51" t="s">
        <v>154</v>
      </c>
      <c r="C56" s="92">
        <v>3</v>
      </c>
      <c r="D56" s="33">
        <f>C56</f>
        <v>3</v>
      </c>
      <c r="E56" s="13" t="str">
        <f>IF(C56=D56,"-",D56-C56)</f>
        <v>-</v>
      </c>
      <c r="F56" s="106">
        <f>IF(C56=0,"-",D56/C56)</f>
        <v>1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0.75390625" style="2" customWidth="1"/>
    <col min="6" max="6" width="22.2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85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3" t="str">
        <f>Dolnośląski!C4</f>
        <v>Plan na
2011 rok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4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4919124</v>
      </c>
      <c r="D7" s="16">
        <f>D8+D9+D10+D12+D13+D14+D15+D16+D17+D18+D19+D20+D21+D22+D24+D25+D26+D27</f>
        <v>4931595</v>
      </c>
      <c r="E7" s="13">
        <f>IF(C7=D7,"-",D7-C7)</f>
        <v>12471</v>
      </c>
      <c r="F7" s="100">
        <f>IF(C7=0,"-",D7/C7)</f>
        <v>1.003</v>
      </c>
    </row>
    <row r="8" spans="1:6" ht="31.5" customHeight="1">
      <c r="A8" s="35" t="s">
        <v>1</v>
      </c>
      <c r="B8" s="83" t="s">
        <v>159</v>
      </c>
      <c r="C8" s="93">
        <v>670000</v>
      </c>
      <c r="D8" s="31">
        <f aca="true" t="shared" si="0" ref="D8:D26">C8</f>
        <v>670000</v>
      </c>
      <c r="E8" s="101" t="str">
        <f aca="true" t="shared" si="1" ref="E8:E29">IF(C8=D8,"-",D8-C8)</f>
        <v>-</v>
      </c>
      <c r="F8" s="102">
        <f aca="true" t="shared" si="2" ref="F8:F55">IF(C8=0,"-",D8/C8)</f>
        <v>1</v>
      </c>
    </row>
    <row r="9" spans="1:6" ht="31.5" customHeight="1">
      <c r="A9" s="35" t="s">
        <v>2</v>
      </c>
      <c r="B9" s="83" t="s">
        <v>160</v>
      </c>
      <c r="C9" s="93">
        <v>386456</v>
      </c>
      <c r="D9" s="31">
        <f t="shared" si="0"/>
        <v>386456</v>
      </c>
      <c r="E9" s="101" t="str">
        <f t="shared" si="1"/>
        <v>-</v>
      </c>
      <c r="F9" s="102">
        <f t="shared" si="2"/>
        <v>1</v>
      </c>
    </row>
    <row r="10" spans="1:6" ht="31.5" customHeight="1">
      <c r="A10" s="35" t="s">
        <v>3</v>
      </c>
      <c r="B10" s="83" t="s">
        <v>157</v>
      </c>
      <c r="C10" s="93">
        <v>2289047</v>
      </c>
      <c r="D10" s="31">
        <f>C10+8000</f>
        <v>2297047</v>
      </c>
      <c r="E10" s="101">
        <f t="shared" si="1"/>
        <v>8000</v>
      </c>
      <c r="F10" s="102">
        <f t="shared" si="2"/>
        <v>1.0035</v>
      </c>
    </row>
    <row r="11" spans="1:6" ht="31.5" customHeight="1">
      <c r="A11" s="84" t="s">
        <v>64</v>
      </c>
      <c r="B11" s="40" t="s">
        <v>65</v>
      </c>
      <c r="C11" s="93">
        <v>133362</v>
      </c>
      <c r="D11" s="31">
        <f>C11+4000</f>
        <v>137362</v>
      </c>
      <c r="E11" s="101">
        <f t="shared" si="1"/>
        <v>4000</v>
      </c>
      <c r="F11" s="102">
        <f t="shared" si="2"/>
        <v>1.03</v>
      </c>
    </row>
    <row r="12" spans="1:6" ht="31.5" customHeight="1">
      <c r="A12" s="35" t="s">
        <v>4</v>
      </c>
      <c r="B12" s="83" t="s">
        <v>166</v>
      </c>
      <c r="C12" s="93">
        <v>168325</v>
      </c>
      <c r="D12" s="31">
        <f t="shared" si="0"/>
        <v>168325</v>
      </c>
      <c r="E12" s="101" t="str">
        <f t="shared" si="1"/>
        <v>-</v>
      </c>
      <c r="F12" s="102">
        <f t="shared" si="2"/>
        <v>1</v>
      </c>
    </row>
    <row r="13" spans="1:6" ht="31.5" customHeight="1">
      <c r="A13" s="35" t="s">
        <v>5</v>
      </c>
      <c r="B13" s="83" t="s">
        <v>161</v>
      </c>
      <c r="C13" s="93">
        <v>138168</v>
      </c>
      <c r="D13" s="31">
        <f t="shared" si="0"/>
        <v>138168</v>
      </c>
      <c r="E13" s="101" t="str">
        <f t="shared" si="1"/>
        <v>-</v>
      </c>
      <c r="F13" s="102">
        <f t="shared" si="2"/>
        <v>1</v>
      </c>
    </row>
    <row r="14" spans="1:6" ht="31.5" customHeight="1">
      <c r="A14" s="35" t="s">
        <v>6</v>
      </c>
      <c r="B14" s="83" t="s">
        <v>170</v>
      </c>
      <c r="C14" s="93">
        <v>60444</v>
      </c>
      <c r="D14" s="31">
        <f t="shared" si="0"/>
        <v>60444</v>
      </c>
      <c r="E14" s="101" t="str">
        <f t="shared" si="1"/>
        <v>-</v>
      </c>
      <c r="F14" s="102">
        <f t="shared" si="2"/>
        <v>1</v>
      </c>
    </row>
    <row r="15" spans="1:6" ht="31.5" customHeight="1">
      <c r="A15" s="35" t="s">
        <v>7</v>
      </c>
      <c r="B15" s="83" t="s">
        <v>169</v>
      </c>
      <c r="C15" s="93">
        <v>36919</v>
      </c>
      <c r="D15" s="31">
        <f t="shared" si="0"/>
        <v>36919</v>
      </c>
      <c r="E15" s="101" t="str">
        <f>IF(C15=D15,"-",D15-C15)</f>
        <v>-</v>
      </c>
      <c r="F15" s="102">
        <f>IF(C15=0,"-",D15/C15)</f>
        <v>1</v>
      </c>
    </row>
    <row r="16" spans="1:6" ht="31.5" customHeight="1">
      <c r="A16" s="35" t="s">
        <v>8</v>
      </c>
      <c r="B16" s="83" t="s">
        <v>162</v>
      </c>
      <c r="C16" s="93">
        <v>151154</v>
      </c>
      <c r="D16" s="31">
        <f t="shared" si="0"/>
        <v>151154</v>
      </c>
      <c r="E16" s="101" t="str">
        <f t="shared" si="1"/>
        <v>-</v>
      </c>
      <c r="F16" s="102">
        <f t="shared" si="2"/>
        <v>1</v>
      </c>
    </row>
    <row r="17" spans="1:6" ht="31.5" customHeight="1">
      <c r="A17" s="35" t="s">
        <v>9</v>
      </c>
      <c r="B17" s="83" t="s">
        <v>163</v>
      </c>
      <c r="C17" s="93">
        <v>49000</v>
      </c>
      <c r="D17" s="31">
        <f t="shared" si="0"/>
        <v>49000</v>
      </c>
      <c r="E17" s="101" t="str">
        <f t="shared" si="1"/>
        <v>-</v>
      </c>
      <c r="F17" s="102">
        <f t="shared" si="2"/>
        <v>1</v>
      </c>
    </row>
    <row r="18" spans="1:6" ht="31.5" customHeight="1">
      <c r="A18" s="35" t="s">
        <v>10</v>
      </c>
      <c r="B18" s="83" t="s">
        <v>171</v>
      </c>
      <c r="C18" s="93">
        <v>2500</v>
      </c>
      <c r="D18" s="31">
        <f t="shared" si="0"/>
        <v>2500</v>
      </c>
      <c r="E18" s="101" t="str">
        <f t="shared" si="1"/>
        <v>-</v>
      </c>
      <c r="F18" s="102">
        <f t="shared" si="2"/>
        <v>1</v>
      </c>
    </row>
    <row r="19" spans="1:6" ht="46.5" customHeight="1">
      <c r="A19" s="35" t="s">
        <v>11</v>
      </c>
      <c r="B19" s="83" t="s">
        <v>164</v>
      </c>
      <c r="C19" s="93">
        <v>10007</v>
      </c>
      <c r="D19" s="31">
        <f t="shared" si="0"/>
        <v>10007</v>
      </c>
      <c r="E19" s="101" t="str">
        <f t="shared" si="1"/>
        <v>-</v>
      </c>
      <c r="F19" s="102">
        <f t="shared" si="2"/>
        <v>1</v>
      </c>
    </row>
    <row r="20" spans="1:6" ht="31.5" customHeight="1">
      <c r="A20" s="35" t="s">
        <v>12</v>
      </c>
      <c r="B20" s="83" t="s">
        <v>165</v>
      </c>
      <c r="C20" s="93">
        <v>130886</v>
      </c>
      <c r="D20" s="31">
        <f t="shared" si="0"/>
        <v>130886</v>
      </c>
      <c r="E20" s="101" t="str">
        <f t="shared" si="1"/>
        <v>-</v>
      </c>
      <c r="F20" s="102">
        <f t="shared" si="2"/>
        <v>1</v>
      </c>
    </row>
    <row r="21" spans="1:6" ht="31.5" customHeight="1">
      <c r="A21" s="35" t="s">
        <v>14</v>
      </c>
      <c r="B21" s="41" t="s">
        <v>13</v>
      </c>
      <c r="C21" s="93">
        <v>51000</v>
      </c>
      <c r="D21" s="31">
        <f t="shared" si="0"/>
        <v>51000</v>
      </c>
      <c r="E21" s="101" t="str">
        <f t="shared" si="1"/>
        <v>-</v>
      </c>
      <c r="F21" s="102">
        <f t="shared" si="2"/>
        <v>1</v>
      </c>
    </row>
    <row r="22" spans="1:6" ht="31.5" customHeight="1">
      <c r="A22" s="36" t="s">
        <v>15</v>
      </c>
      <c r="B22" s="83" t="s">
        <v>167</v>
      </c>
      <c r="C22" s="93">
        <v>762761</v>
      </c>
      <c r="D22" s="31">
        <f t="shared" si="0"/>
        <v>762761</v>
      </c>
      <c r="E22" s="101" t="str">
        <f t="shared" si="1"/>
        <v>-</v>
      </c>
      <c r="F22" s="102">
        <f t="shared" si="2"/>
        <v>1</v>
      </c>
    </row>
    <row r="23" spans="1:6" ht="31.5" customHeight="1">
      <c r="A23" s="34" t="s">
        <v>172</v>
      </c>
      <c r="B23" s="40" t="s">
        <v>66</v>
      </c>
      <c r="C23" s="93">
        <v>1000</v>
      </c>
      <c r="D23" s="31">
        <f t="shared" si="0"/>
        <v>1000</v>
      </c>
      <c r="E23" s="101" t="str">
        <f t="shared" si="1"/>
        <v>-</v>
      </c>
      <c r="F23" s="102">
        <f t="shared" si="2"/>
        <v>1</v>
      </c>
    </row>
    <row r="24" spans="1:6" ht="33" customHeight="1">
      <c r="A24" s="37" t="s">
        <v>16</v>
      </c>
      <c r="B24" s="42" t="s">
        <v>139</v>
      </c>
      <c r="C24" s="93">
        <v>0</v>
      </c>
      <c r="D24" s="31">
        <f t="shared" si="0"/>
        <v>0</v>
      </c>
      <c r="E24" s="101" t="str">
        <f>IF(C24=D24,"-",D24-C24)</f>
        <v>-</v>
      </c>
      <c r="F24" s="102" t="str">
        <f>IF(C24=0,"-",D24/C24)</f>
        <v>-</v>
      </c>
    </row>
    <row r="25" spans="1:6" ht="33" customHeight="1">
      <c r="A25" s="37" t="s">
        <v>136</v>
      </c>
      <c r="B25" s="43" t="s">
        <v>60</v>
      </c>
      <c r="C25" s="93">
        <v>0</v>
      </c>
      <c r="D25" s="31">
        <f t="shared" si="0"/>
        <v>0</v>
      </c>
      <c r="E25" s="101" t="str">
        <f>IF(C25=D25,"-",D25-C25)</f>
        <v>-</v>
      </c>
      <c r="F25" s="102" t="str">
        <f>IF(C25=0,"-",D25/C25)</f>
        <v>-</v>
      </c>
    </row>
    <row r="26" spans="1:6" ht="33" customHeight="1">
      <c r="A26" s="37" t="s">
        <v>137</v>
      </c>
      <c r="B26" s="43" t="s">
        <v>140</v>
      </c>
      <c r="C26" s="93">
        <v>0</v>
      </c>
      <c r="D26" s="31">
        <f t="shared" si="0"/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93">
        <v>12457</v>
      </c>
      <c r="D27" s="31">
        <f>C27+4471</f>
        <v>16928</v>
      </c>
      <c r="E27" s="101">
        <f>IF(C27=D27,"-",D27-C27)</f>
        <v>4471</v>
      </c>
      <c r="F27" s="102">
        <f>IF(C27=0,"-",D27/C27)</f>
        <v>1.3589</v>
      </c>
    </row>
    <row r="28" spans="1:6" s="5" customFormat="1" ht="31.5" customHeight="1">
      <c r="A28" s="38" t="s">
        <v>68</v>
      </c>
      <c r="B28" s="44" t="s">
        <v>69</v>
      </c>
      <c r="C28" s="96">
        <v>0</v>
      </c>
      <c r="D28" s="94">
        <f>C28</f>
        <v>0</v>
      </c>
      <c r="E28" s="15" t="str">
        <f t="shared" si="1"/>
        <v>-</v>
      </c>
      <c r="F28" s="103" t="str">
        <f t="shared" si="2"/>
        <v>-</v>
      </c>
    </row>
    <row r="29" spans="1:6" s="5" customFormat="1" ht="31.5" customHeight="1">
      <c r="A29" s="38" t="s">
        <v>67</v>
      </c>
      <c r="B29" s="44" t="s">
        <v>70</v>
      </c>
      <c r="C29" s="90">
        <v>140019</v>
      </c>
      <c r="D29" s="94">
        <f>C29</f>
        <v>140019</v>
      </c>
      <c r="E29" s="15" t="str">
        <f t="shared" si="1"/>
        <v>-</v>
      </c>
      <c r="F29" s="103">
        <f t="shared" si="2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47126</v>
      </c>
      <c r="D30" s="29">
        <f>D31+D32+D33+D41+D42+D48+D49+D50+D47</f>
        <v>47126</v>
      </c>
      <c r="E30" s="13" t="str">
        <f>IF(C30=D30,"-",D30-C30)</f>
        <v>-</v>
      </c>
      <c r="F30" s="104">
        <f t="shared" si="2"/>
        <v>1</v>
      </c>
    </row>
    <row r="31" spans="1:6" ht="28.5" customHeight="1">
      <c r="A31" s="37" t="s">
        <v>19</v>
      </c>
      <c r="B31" s="46" t="s">
        <v>20</v>
      </c>
      <c r="C31" s="93">
        <v>2122</v>
      </c>
      <c r="D31" s="30">
        <f>C31</f>
        <v>2122</v>
      </c>
      <c r="E31" s="101" t="str">
        <f aca="true" t="shared" si="3" ref="E31:E51">IF(C31=D31,"-",D31-C31)</f>
        <v>-</v>
      </c>
      <c r="F31" s="102">
        <f t="shared" si="2"/>
        <v>1</v>
      </c>
    </row>
    <row r="32" spans="1:6" ht="28.5" customHeight="1">
      <c r="A32" s="37" t="s">
        <v>21</v>
      </c>
      <c r="B32" s="46" t="s">
        <v>22</v>
      </c>
      <c r="C32" s="93">
        <v>7372</v>
      </c>
      <c r="D32" s="30">
        <f>C32</f>
        <v>7372</v>
      </c>
      <c r="E32" s="101" t="str">
        <f t="shared" si="3"/>
        <v>-</v>
      </c>
      <c r="F32" s="102">
        <f t="shared" si="2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334</v>
      </c>
      <c r="D33" s="30">
        <f>D34+D36+D37+D38+D39+D40</f>
        <v>334</v>
      </c>
      <c r="E33" s="101" t="str">
        <f t="shared" si="3"/>
        <v>-</v>
      </c>
      <c r="F33" s="102">
        <f t="shared" si="2"/>
        <v>1</v>
      </c>
    </row>
    <row r="34" spans="1:6" ht="28.5" customHeight="1">
      <c r="A34" s="48" t="s">
        <v>45</v>
      </c>
      <c r="B34" s="49" t="s">
        <v>38</v>
      </c>
      <c r="C34" s="93">
        <v>42</v>
      </c>
      <c r="D34" s="30">
        <f>C34</f>
        <v>42</v>
      </c>
      <c r="E34" s="101" t="str">
        <f t="shared" si="3"/>
        <v>-</v>
      </c>
      <c r="F34" s="102">
        <f t="shared" si="2"/>
        <v>1</v>
      </c>
    </row>
    <row r="35" spans="1:6" ht="28.5" customHeight="1">
      <c r="A35" s="48" t="s">
        <v>46</v>
      </c>
      <c r="B35" s="50" t="s">
        <v>39</v>
      </c>
      <c r="C35" s="93">
        <v>42</v>
      </c>
      <c r="D35" s="30">
        <f>C35</f>
        <v>42</v>
      </c>
      <c r="E35" s="101" t="str">
        <f t="shared" si="3"/>
        <v>-</v>
      </c>
      <c r="F35" s="102">
        <f t="shared" si="2"/>
        <v>1</v>
      </c>
    </row>
    <row r="36" spans="1:6" ht="28.5" customHeight="1">
      <c r="A36" s="48" t="s">
        <v>47</v>
      </c>
      <c r="B36" s="49" t="s">
        <v>40</v>
      </c>
      <c r="C36" s="93">
        <v>0</v>
      </c>
      <c r="D36" s="30">
        <f>C36</f>
        <v>0</v>
      </c>
      <c r="E36" s="101" t="str">
        <f t="shared" si="3"/>
        <v>-</v>
      </c>
      <c r="F36" s="102" t="str">
        <f t="shared" si="2"/>
        <v>-</v>
      </c>
    </row>
    <row r="37" spans="1:6" ht="28.5" customHeight="1">
      <c r="A37" s="48" t="s">
        <v>48</v>
      </c>
      <c r="B37" s="49" t="s">
        <v>41</v>
      </c>
      <c r="C37" s="93">
        <v>0</v>
      </c>
      <c r="D37" s="30">
        <f aca="true" t="shared" si="4" ref="D37:D48">C37</f>
        <v>0</v>
      </c>
      <c r="E37" s="101" t="str">
        <f t="shared" si="3"/>
        <v>-</v>
      </c>
      <c r="F37" s="102" t="str">
        <f t="shared" si="2"/>
        <v>-</v>
      </c>
    </row>
    <row r="38" spans="1:6" ht="28.5" customHeight="1">
      <c r="A38" s="48" t="s">
        <v>49</v>
      </c>
      <c r="B38" s="49" t="s">
        <v>42</v>
      </c>
      <c r="C38" s="93">
        <v>0</v>
      </c>
      <c r="D38" s="30">
        <f t="shared" si="4"/>
        <v>0</v>
      </c>
      <c r="E38" s="101" t="str">
        <f t="shared" si="3"/>
        <v>-</v>
      </c>
      <c r="F38" s="102" t="str">
        <f t="shared" si="2"/>
        <v>-</v>
      </c>
    </row>
    <row r="39" spans="1:6" ht="28.5" customHeight="1">
      <c r="A39" s="48" t="s">
        <v>50</v>
      </c>
      <c r="B39" s="49" t="s">
        <v>43</v>
      </c>
      <c r="C39" s="93">
        <v>228</v>
      </c>
      <c r="D39" s="30">
        <f t="shared" si="4"/>
        <v>228</v>
      </c>
      <c r="E39" s="101" t="str">
        <f t="shared" si="3"/>
        <v>-</v>
      </c>
      <c r="F39" s="102">
        <f t="shared" si="2"/>
        <v>1</v>
      </c>
    </row>
    <row r="40" spans="1:6" ht="28.5" customHeight="1">
      <c r="A40" s="48" t="s">
        <v>51</v>
      </c>
      <c r="B40" s="49" t="s">
        <v>44</v>
      </c>
      <c r="C40" s="93">
        <v>64</v>
      </c>
      <c r="D40" s="30">
        <f t="shared" si="4"/>
        <v>64</v>
      </c>
      <c r="E40" s="101" t="str">
        <f t="shared" si="3"/>
        <v>-</v>
      </c>
      <c r="F40" s="102">
        <f t="shared" si="2"/>
        <v>1</v>
      </c>
    </row>
    <row r="41" spans="1:6" ht="28.5" customHeight="1">
      <c r="A41" s="37" t="s">
        <v>24</v>
      </c>
      <c r="B41" s="46" t="s">
        <v>25</v>
      </c>
      <c r="C41" s="30">
        <v>21781</v>
      </c>
      <c r="D41" s="30">
        <f t="shared" si="4"/>
        <v>21781</v>
      </c>
      <c r="E41" s="101" t="str">
        <f t="shared" si="3"/>
        <v>-</v>
      </c>
      <c r="F41" s="102">
        <f t="shared" si="2"/>
        <v>1</v>
      </c>
    </row>
    <row r="42" spans="1:6" ht="28.5" customHeight="1">
      <c r="A42" s="37" t="s">
        <v>26</v>
      </c>
      <c r="B42" s="47" t="s">
        <v>61</v>
      </c>
      <c r="C42" s="30">
        <f>SUM(C43:C46)</f>
        <v>4390</v>
      </c>
      <c r="D42" s="30">
        <f>SUM(D43:D46)</f>
        <v>4390</v>
      </c>
      <c r="E42" s="101" t="str">
        <f t="shared" si="3"/>
        <v>-</v>
      </c>
      <c r="F42" s="102">
        <f t="shared" si="2"/>
        <v>1</v>
      </c>
    </row>
    <row r="43" spans="1:6" ht="28.5" customHeight="1">
      <c r="A43" s="48" t="s">
        <v>56</v>
      </c>
      <c r="B43" s="49" t="s">
        <v>52</v>
      </c>
      <c r="C43" s="30">
        <v>3309</v>
      </c>
      <c r="D43" s="30">
        <f>C43</f>
        <v>3309</v>
      </c>
      <c r="E43" s="101" t="str">
        <f t="shared" si="3"/>
        <v>-</v>
      </c>
      <c r="F43" s="102">
        <f t="shared" si="2"/>
        <v>1</v>
      </c>
    </row>
    <row r="44" spans="1:6" ht="28.5" customHeight="1">
      <c r="A44" s="48" t="s">
        <v>57</v>
      </c>
      <c r="B44" s="49" t="s">
        <v>53</v>
      </c>
      <c r="C44" s="30">
        <v>534</v>
      </c>
      <c r="D44" s="30">
        <f>C44</f>
        <v>534</v>
      </c>
      <c r="E44" s="101" t="str">
        <f t="shared" si="3"/>
        <v>-</v>
      </c>
      <c r="F44" s="102">
        <f t="shared" si="2"/>
        <v>1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4"/>
        <v>0</v>
      </c>
      <c r="E45" s="101" t="str">
        <f t="shared" si="3"/>
        <v>-</v>
      </c>
      <c r="F45" s="102" t="str">
        <f t="shared" si="2"/>
        <v>-</v>
      </c>
    </row>
    <row r="46" spans="1:6" ht="28.5" customHeight="1">
      <c r="A46" s="48" t="s">
        <v>59</v>
      </c>
      <c r="B46" s="49" t="s">
        <v>55</v>
      </c>
      <c r="C46" s="30">
        <v>547</v>
      </c>
      <c r="D46" s="30">
        <f>C46</f>
        <v>547</v>
      </c>
      <c r="E46" s="101" t="str">
        <f t="shared" si="3"/>
        <v>-</v>
      </c>
      <c r="F46" s="102">
        <f t="shared" si="2"/>
        <v>1</v>
      </c>
    </row>
    <row r="47" spans="1:6" ht="28.5" customHeight="1">
      <c r="A47" s="37" t="s">
        <v>27</v>
      </c>
      <c r="B47" s="46" t="s">
        <v>28</v>
      </c>
      <c r="C47" s="93">
        <v>0</v>
      </c>
      <c r="D47" s="30">
        <f t="shared" si="4"/>
        <v>0</v>
      </c>
      <c r="E47" s="101" t="str">
        <f t="shared" si="3"/>
        <v>-</v>
      </c>
      <c r="F47" s="102" t="str">
        <f t="shared" si="2"/>
        <v>-</v>
      </c>
    </row>
    <row r="48" spans="1:6" ht="48" customHeight="1">
      <c r="A48" s="37" t="s">
        <v>29</v>
      </c>
      <c r="B48" s="46" t="s">
        <v>114</v>
      </c>
      <c r="C48" s="93">
        <v>10644</v>
      </c>
      <c r="D48" s="30">
        <f t="shared" si="4"/>
        <v>10644</v>
      </c>
      <c r="E48" s="101" t="str">
        <f t="shared" si="3"/>
        <v>-</v>
      </c>
      <c r="F48" s="105">
        <f t="shared" si="2"/>
        <v>1</v>
      </c>
    </row>
    <row r="49" spans="1:6" ht="43.5" customHeight="1">
      <c r="A49" s="37" t="s">
        <v>30</v>
      </c>
      <c r="B49" s="46" t="s">
        <v>31</v>
      </c>
      <c r="C49" s="93">
        <v>0</v>
      </c>
      <c r="D49" s="30">
        <f>C49</f>
        <v>0</v>
      </c>
      <c r="E49" s="101" t="str">
        <f t="shared" si="3"/>
        <v>-</v>
      </c>
      <c r="F49" s="105" t="str">
        <f t="shared" si="2"/>
        <v>-</v>
      </c>
    </row>
    <row r="50" spans="1:6" ht="35.25" customHeight="1">
      <c r="A50" s="37" t="s">
        <v>32</v>
      </c>
      <c r="B50" s="46" t="s">
        <v>33</v>
      </c>
      <c r="C50" s="93">
        <v>483</v>
      </c>
      <c r="D50" s="30">
        <f>C50</f>
        <v>483</v>
      </c>
      <c r="E50" s="101" t="str">
        <f t="shared" si="3"/>
        <v>-</v>
      </c>
      <c r="F50" s="102">
        <f t="shared" si="2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23817</v>
      </c>
      <c r="D51" s="33">
        <f>SUM(D52:D55)</f>
        <v>23817</v>
      </c>
      <c r="E51" s="13" t="str">
        <f t="shared" si="3"/>
        <v>-</v>
      </c>
      <c r="F51" s="106">
        <f t="shared" si="2"/>
        <v>1</v>
      </c>
    </row>
    <row r="52" spans="1:6" ht="42" customHeight="1">
      <c r="A52" s="37" t="s">
        <v>118</v>
      </c>
      <c r="B52" s="46" t="s">
        <v>143</v>
      </c>
      <c r="C52" s="93">
        <v>1235</v>
      </c>
      <c r="D52" s="30">
        <f>C52</f>
        <v>1235</v>
      </c>
      <c r="E52" s="82" t="str">
        <f>IF(C52=D52,"-",D52-C52)</f>
        <v>-</v>
      </c>
      <c r="F52" s="102">
        <f t="shared" si="2"/>
        <v>1</v>
      </c>
    </row>
    <row r="53" spans="1:6" ht="31.5" customHeight="1">
      <c r="A53" s="37" t="s">
        <v>35</v>
      </c>
      <c r="B53" s="46" t="s">
        <v>63</v>
      </c>
      <c r="C53" s="93">
        <v>19137</v>
      </c>
      <c r="D53" s="30">
        <f>C53</f>
        <v>19137</v>
      </c>
      <c r="E53" s="82" t="str">
        <f>IF(C53=D53,"-",D53-C53)</f>
        <v>-</v>
      </c>
      <c r="F53" s="102">
        <f t="shared" si="2"/>
        <v>1</v>
      </c>
    </row>
    <row r="54" spans="1:6" ht="31.5" customHeight="1">
      <c r="A54" s="37" t="s">
        <v>36</v>
      </c>
      <c r="B54" s="46" t="s">
        <v>120</v>
      </c>
      <c r="C54" s="93">
        <v>0</v>
      </c>
      <c r="D54" s="30">
        <f>C54</f>
        <v>0</v>
      </c>
      <c r="E54" s="82" t="str">
        <f>IF(C54=D54,"-",D54-C54)</f>
        <v>-</v>
      </c>
      <c r="F54" s="102" t="str">
        <f t="shared" si="2"/>
        <v>-</v>
      </c>
    </row>
    <row r="55" spans="1:6" ht="31.5" customHeight="1">
      <c r="A55" s="37" t="s">
        <v>119</v>
      </c>
      <c r="B55" s="46" t="s">
        <v>121</v>
      </c>
      <c r="C55" s="93">
        <v>3445</v>
      </c>
      <c r="D55" s="30">
        <f>C55</f>
        <v>3445</v>
      </c>
      <c r="E55" s="82" t="str">
        <f>IF(C55=D55,"-",D55-C55)</f>
        <v>-</v>
      </c>
      <c r="F55" s="102">
        <f t="shared" si="2"/>
        <v>1</v>
      </c>
    </row>
    <row r="56" spans="1:6" ht="32.25" customHeight="1">
      <c r="A56" s="39" t="s">
        <v>126</v>
      </c>
      <c r="B56" s="51" t="s">
        <v>154</v>
      </c>
      <c r="C56" s="33">
        <v>5380</v>
      </c>
      <c r="D56" s="33">
        <f>C56</f>
        <v>5380</v>
      </c>
      <c r="E56" s="13" t="str">
        <f>IF(C56=D56,"-",D56-C56)</f>
        <v>-</v>
      </c>
      <c r="F56" s="106">
        <f>IF(C56=0,"-",D56/C56)</f>
        <v>1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0.75390625" style="2" customWidth="1"/>
    <col min="6" max="6" width="22.2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86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3" t="str">
        <f>Dolnośląski!C4</f>
        <v>Plan na
2011 rok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4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2515138</v>
      </c>
      <c r="D7" s="16">
        <f>D8+D9+D10+D12+D13+D14+D15+D16+D17+D18+D19+D20+D21+D22+D24+D25+D26+D27</f>
        <v>2521441</v>
      </c>
      <c r="E7" s="13">
        <f>IF(C7=D7,"-",D7-C7)</f>
        <v>6303</v>
      </c>
      <c r="F7" s="100">
        <f>IF(C7=0,"-",D7/C7)</f>
        <v>1.003</v>
      </c>
    </row>
    <row r="8" spans="1:6" ht="31.5" customHeight="1">
      <c r="A8" s="35" t="s">
        <v>1</v>
      </c>
      <c r="B8" s="83" t="s">
        <v>159</v>
      </c>
      <c r="C8" s="89">
        <v>332892</v>
      </c>
      <c r="D8" s="31">
        <f aca="true" t="shared" si="0" ref="D8:D19">C8</f>
        <v>332892</v>
      </c>
      <c r="E8" s="101" t="str">
        <f aca="true" t="shared" si="1" ref="E8:E29">IF(C8=D8,"-",D8-C8)</f>
        <v>-</v>
      </c>
      <c r="F8" s="102">
        <f aca="true" t="shared" si="2" ref="F8:F55">IF(C8=0,"-",D8/C8)</f>
        <v>1</v>
      </c>
    </row>
    <row r="9" spans="1:6" ht="31.5" customHeight="1">
      <c r="A9" s="35" t="s">
        <v>2</v>
      </c>
      <c r="B9" s="83" t="s">
        <v>160</v>
      </c>
      <c r="C9" s="89">
        <v>182409</v>
      </c>
      <c r="D9" s="31">
        <f t="shared" si="0"/>
        <v>182409</v>
      </c>
      <c r="E9" s="101" t="str">
        <f t="shared" si="1"/>
        <v>-</v>
      </c>
      <c r="F9" s="102">
        <f t="shared" si="2"/>
        <v>1</v>
      </c>
    </row>
    <row r="10" spans="1:6" ht="31.5" customHeight="1">
      <c r="A10" s="35" t="s">
        <v>3</v>
      </c>
      <c r="B10" s="83" t="s">
        <v>157</v>
      </c>
      <c r="C10" s="89">
        <v>1202337</v>
      </c>
      <c r="D10" s="31">
        <f>C10+6303</f>
        <v>1208640</v>
      </c>
      <c r="E10" s="101">
        <f t="shared" si="1"/>
        <v>6303</v>
      </c>
      <c r="F10" s="102">
        <f t="shared" si="2"/>
        <v>1.0052</v>
      </c>
    </row>
    <row r="11" spans="1:6" ht="31.5" customHeight="1">
      <c r="A11" s="84" t="s">
        <v>64</v>
      </c>
      <c r="B11" s="40" t="s">
        <v>65</v>
      </c>
      <c r="C11" s="89">
        <v>62771</v>
      </c>
      <c r="D11" s="31">
        <f>C11+3303</f>
        <v>66074</v>
      </c>
      <c r="E11" s="101">
        <f t="shared" si="1"/>
        <v>3303</v>
      </c>
      <c r="F11" s="102">
        <f t="shared" si="2"/>
        <v>1.0526</v>
      </c>
    </row>
    <row r="12" spans="1:6" ht="31.5" customHeight="1">
      <c r="A12" s="35" t="s">
        <v>4</v>
      </c>
      <c r="B12" s="83" t="s">
        <v>166</v>
      </c>
      <c r="C12" s="89">
        <v>84193</v>
      </c>
      <c r="D12" s="31">
        <f t="shared" si="0"/>
        <v>84193</v>
      </c>
      <c r="E12" s="101" t="str">
        <f t="shared" si="1"/>
        <v>-</v>
      </c>
      <c r="F12" s="102">
        <f t="shared" si="2"/>
        <v>1</v>
      </c>
    </row>
    <row r="13" spans="1:6" ht="31.5" customHeight="1">
      <c r="A13" s="35" t="s">
        <v>5</v>
      </c>
      <c r="B13" s="83" t="s">
        <v>161</v>
      </c>
      <c r="C13" s="89">
        <v>68793</v>
      </c>
      <c r="D13" s="31">
        <f t="shared" si="0"/>
        <v>68793</v>
      </c>
      <c r="E13" s="101" t="str">
        <f t="shared" si="1"/>
        <v>-</v>
      </c>
      <c r="F13" s="102">
        <f t="shared" si="2"/>
        <v>1</v>
      </c>
    </row>
    <row r="14" spans="1:6" ht="31.5" customHeight="1">
      <c r="A14" s="35" t="s">
        <v>6</v>
      </c>
      <c r="B14" s="83" t="s">
        <v>170</v>
      </c>
      <c r="C14" s="89">
        <v>34675</v>
      </c>
      <c r="D14" s="31">
        <f t="shared" si="0"/>
        <v>34675</v>
      </c>
      <c r="E14" s="101" t="str">
        <f t="shared" si="1"/>
        <v>-</v>
      </c>
      <c r="F14" s="102">
        <f t="shared" si="2"/>
        <v>1</v>
      </c>
    </row>
    <row r="15" spans="1:6" ht="31.5" customHeight="1">
      <c r="A15" s="35" t="s">
        <v>7</v>
      </c>
      <c r="B15" s="83" t="s">
        <v>169</v>
      </c>
      <c r="C15" s="89">
        <v>9254</v>
      </c>
      <c r="D15" s="31">
        <f t="shared" si="0"/>
        <v>9254</v>
      </c>
      <c r="E15" s="101" t="str">
        <f>IF(C15=D15,"-",D15-C15)</f>
        <v>-</v>
      </c>
      <c r="F15" s="102">
        <f>IF(C15=0,"-",D15/C15)</f>
        <v>1</v>
      </c>
    </row>
    <row r="16" spans="1:6" ht="31.5" customHeight="1">
      <c r="A16" s="35" t="s">
        <v>8</v>
      </c>
      <c r="B16" s="83" t="s">
        <v>162</v>
      </c>
      <c r="C16" s="89">
        <v>88398</v>
      </c>
      <c r="D16" s="31">
        <f t="shared" si="0"/>
        <v>88398</v>
      </c>
      <c r="E16" s="101" t="str">
        <f t="shared" si="1"/>
        <v>-</v>
      </c>
      <c r="F16" s="102">
        <f t="shared" si="2"/>
        <v>1</v>
      </c>
    </row>
    <row r="17" spans="1:6" ht="31.5" customHeight="1">
      <c r="A17" s="35" t="s">
        <v>9</v>
      </c>
      <c r="B17" s="83" t="s">
        <v>163</v>
      </c>
      <c r="C17" s="89">
        <v>18623</v>
      </c>
      <c r="D17" s="31">
        <f t="shared" si="0"/>
        <v>18623</v>
      </c>
      <c r="E17" s="101" t="str">
        <f t="shared" si="1"/>
        <v>-</v>
      </c>
      <c r="F17" s="102">
        <f t="shared" si="2"/>
        <v>1</v>
      </c>
    </row>
    <row r="18" spans="1:6" ht="31.5" customHeight="1">
      <c r="A18" s="35" t="s">
        <v>10</v>
      </c>
      <c r="B18" s="83" t="s">
        <v>171</v>
      </c>
      <c r="C18" s="89">
        <v>1758</v>
      </c>
      <c r="D18" s="31">
        <f t="shared" si="0"/>
        <v>1758</v>
      </c>
      <c r="E18" s="101" t="str">
        <f t="shared" si="1"/>
        <v>-</v>
      </c>
      <c r="F18" s="102">
        <f t="shared" si="2"/>
        <v>1</v>
      </c>
    </row>
    <row r="19" spans="1:6" ht="46.5" customHeight="1">
      <c r="A19" s="35" t="s">
        <v>11</v>
      </c>
      <c r="B19" s="83" t="s">
        <v>164</v>
      </c>
      <c r="C19" s="89">
        <v>8107</v>
      </c>
      <c r="D19" s="31">
        <f t="shared" si="0"/>
        <v>8107</v>
      </c>
      <c r="E19" s="101" t="str">
        <f t="shared" si="1"/>
        <v>-</v>
      </c>
      <c r="F19" s="102">
        <f t="shared" si="2"/>
        <v>1</v>
      </c>
    </row>
    <row r="20" spans="1:6" ht="31.5" customHeight="1">
      <c r="A20" s="35" t="s">
        <v>12</v>
      </c>
      <c r="B20" s="83" t="s">
        <v>165</v>
      </c>
      <c r="C20" s="89">
        <v>64134</v>
      </c>
      <c r="D20" s="31">
        <f aca="true" t="shared" si="3" ref="D20:D27">C20</f>
        <v>64134</v>
      </c>
      <c r="E20" s="101" t="str">
        <f t="shared" si="1"/>
        <v>-</v>
      </c>
      <c r="F20" s="102">
        <f t="shared" si="2"/>
        <v>1</v>
      </c>
    </row>
    <row r="21" spans="1:6" ht="31.5" customHeight="1">
      <c r="A21" s="35" t="s">
        <v>14</v>
      </c>
      <c r="B21" s="41" t="s">
        <v>13</v>
      </c>
      <c r="C21" s="89">
        <v>27373</v>
      </c>
      <c r="D21" s="31">
        <f t="shared" si="3"/>
        <v>27373</v>
      </c>
      <c r="E21" s="101" t="str">
        <f t="shared" si="1"/>
        <v>-</v>
      </c>
      <c r="F21" s="102">
        <f t="shared" si="2"/>
        <v>1</v>
      </c>
    </row>
    <row r="22" spans="1:6" ht="31.5" customHeight="1">
      <c r="A22" s="36" t="s">
        <v>15</v>
      </c>
      <c r="B22" s="83" t="s">
        <v>167</v>
      </c>
      <c r="C22" s="89">
        <v>389676</v>
      </c>
      <c r="D22" s="31">
        <f t="shared" si="3"/>
        <v>389676</v>
      </c>
      <c r="E22" s="101" t="str">
        <f t="shared" si="1"/>
        <v>-</v>
      </c>
      <c r="F22" s="102">
        <f t="shared" si="2"/>
        <v>1</v>
      </c>
    </row>
    <row r="23" spans="1:6" ht="31.5" customHeight="1">
      <c r="A23" s="34" t="s">
        <v>172</v>
      </c>
      <c r="B23" s="40" t="s">
        <v>66</v>
      </c>
      <c r="C23" s="89">
        <v>739</v>
      </c>
      <c r="D23" s="31">
        <f t="shared" si="3"/>
        <v>739</v>
      </c>
      <c r="E23" s="101" t="str">
        <f t="shared" si="1"/>
        <v>-</v>
      </c>
      <c r="F23" s="102">
        <f t="shared" si="2"/>
        <v>1</v>
      </c>
    </row>
    <row r="24" spans="1:6" ht="33" customHeight="1">
      <c r="A24" s="37" t="s">
        <v>16</v>
      </c>
      <c r="B24" s="42" t="s">
        <v>139</v>
      </c>
      <c r="C24" s="89">
        <v>0</v>
      </c>
      <c r="D24" s="31">
        <f t="shared" si="3"/>
        <v>0</v>
      </c>
      <c r="E24" s="101" t="str">
        <f>IF(C24=D24,"-",D24-C24)</f>
        <v>-</v>
      </c>
      <c r="F24" s="102" t="str">
        <f>IF(C24=0,"-",D24/C24)</f>
        <v>-</v>
      </c>
    </row>
    <row r="25" spans="1:6" ht="33" customHeight="1">
      <c r="A25" s="37" t="s">
        <v>136</v>
      </c>
      <c r="B25" s="43" t="s">
        <v>60</v>
      </c>
      <c r="C25" s="89">
        <v>0</v>
      </c>
      <c r="D25" s="31">
        <f t="shared" si="3"/>
        <v>0</v>
      </c>
      <c r="E25" s="101" t="str">
        <f>IF(C25=D25,"-",D25-C25)</f>
        <v>-</v>
      </c>
      <c r="F25" s="102" t="str">
        <f>IF(C25=0,"-",D25/C25)</f>
        <v>-</v>
      </c>
    </row>
    <row r="26" spans="1:6" ht="33" customHeight="1">
      <c r="A26" s="37" t="s">
        <v>137</v>
      </c>
      <c r="B26" s="43" t="s">
        <v>140</v>
      </c>
      <c r="C26" s="89">
        <v>0</v>
      </c>
      <c r="D26" s="31">
        <f t="shared" si="3"/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89">
        <v>2516</v>
      </c>
      <c r="D27" s="31">
        <f t="shared" si="3"/>
        <v>2516</v>
      </c>
      <c r="E27" s="101" t="str">
        <f>IF(C27=D27,"-",D27-C27)</f>
        <v>-</v>
      </c>
      <c r="F27" s="102">
        <f>IF(C27=0,"-",D27/C27)</f>
        <v>1</v>
      </c>
    </row>
    <row r="28" spans="1:6" s="5" customFormat="1" ht="31.5" customHeight="1">
      <c r="A28" s="38" t="s">
        <v>68</v>
      </c>
      <c r="B28" s="44" t="s">
        <v>69</v>
      </c>
      <c r="C28" s="95">
        <v>0</v>
      </c>
      <c r="D28" s="94">
        <f>C28</f>
        <v>0</v>
      </c>
      <c r="E28" s="15" t="str">
        <f t="shared" si="1"/>
        <v>-</v>
      </c>
      <c r="F28" s="103" t="str">
        <f t="shared" si="2"/>
        <v>-</v>
      </c>
    </row>
    <row r="29" spans="1:6" s="5" customFormat="1" ht="31.5" customHeight="1">
      <c r="A29" s="38" t="s">
        <v>67</v>
      </c>
      <c r="B29" s="44" t="s">
        <v>70</v>
      </c>
      <c r="C29" s="90">
        <v>97162</v>
      </c>
      <c r="D29" s="94">
        <f>C29</f>
        <v>97162</v>
      </c>
      <c r="E29" s="15" t="str">
        <f t="shared" si="1"/>
        <v>-</v>
      </c>
      <c r="F29" s="103">
        <f t="shared" si="2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21887</v>
      </c>
      <c r="D30" s="29">
        <f>D31+D32+D33+D41+D42+D48+D49+D50+D47</f>
        <v>21887</v>
      </c>
      <c r="E30" s="13" t="str">
        <f>IF(C30=D30,"-",D30-C30)</f>
        <v>-</v>
      </c>
      <c r="F30" s="104">
        <f t="shared" si="2"/>
        <v>1</v>
      </c>
    </row>
    <row r="31" spans="1:6" ht="28.5" customHeight="1">
      <c r="A31" s="37" t="s">
        <v>19</v>
      </c>
      <c r="B31" s="46" t="s">
        <v>20</v>
      </c>
      <c r="C31" s="82">
        <v>849</v>
      </c>
      <c r="D31" s="30">
        <f>C31</f>
        <v>849</v>
      </c>
      <c r="E31" s="101" t="str">
        <f aca="true" t="shared" si="4" ref="E31:E51">IF(C31=D31,"-",D31-C31)</f>
        <v>-</v>
      </c>
      <c r="F31" s="102">
        <f t="shared" si="2"/>
        <v>1</v>
      </c>
    </row>
    <row r="32" spans="1:6" ht="28.5" customHeight="1">
      <c r="A32" s="37" t="s">
        <v>21</v>
      </c>
      <c r="B32" s="46" t="s">
        <v>22</v>
      </c>
      <c r="C32" s="82">
        <v>2143</v>
      </c>
      <c r="D32" s="30">
        <f>C32</f>
        <v>2143</v>
      </c>
      <c r="E32" s="101" t="str">
        <f t="shared" si="4"/>
        <v>-</v>
      </c>
      <c r="F32" s="102">
        <f t="shared" si="2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213</v>
      </c>
      <c r="D33" s="30">
        <f>D34+D36+D37+D38+D39+D40</f>
        <v>213</v>
      </c>
      <c r="E33" s="101" t="str">
        <f t="shared" si="4"/>
        <v>-</v>
      </c>
      <c r="F33" s="102">
        <f t="shared" si="2"/>
        <v>1</v>
      </c>
    </row>
    <row r="34" spans="1:6" ht="28.5" customHeight="1">
      <c r="A34" s="48" t="s">
        <v>45</v>
      </c>
      <c r="B34" s="49" t="s">
        <v>38</v>
      </c>
      <c r="C34" s="82">
        <v>25</v>
      </c>
      <c r="D34" s="30">
        <f>C34</f>
        <v>25</v>
      </c>
      <c r="E34" s="101" t="str">
        <f t="shared" si="4"/>
        <v>-</v>
      </c>
      <c r="F34" s="102">
        <f t="shared" si="2"/>
        <v>1</v>
      </c>
    </row>
    <row r="35" spans="1:6" ht="28.5" customHeight="1">
      <c r="A35" s="48" t="s">
        <v>46</v>
      </c>
      <c r="B35" s="50" t="s">
        <v>39</v>
      </c>
      <c r="C35" s="82">
        <v>25</v>
      </c>
      <c r="D35" s="30">
        <f>C35</f>
        <v>25</v>
      </c>
      <c r="E35" s="101" t="str">
        <f t="shared" si="4"/>
        <v>-</v>
      </c>
      <c r="F35" s="102">
        <f t="shared" si="2"/>
        <v>1</v>
      </c>
    </row>
    <row r="36" spans="1:6" ht="28.5" customHeight="1">
      <c r="A36" s="48" t="s">
        <v>47</v>
      </c>
      <c r="B36" s="49" t="s">
        <v>40</v>
      </c>
      <c r="C36" s="82">
        <v>6</v>
      </c>
      <c r="D36" s="30">
        <f>C36</f>
        <v>6</v>
      </c>
      <c r="E36" s="101" t="str">
        <f t="shared" si="4"/>
        <v>-</v>
      </c>
      <c r="F36" s="102">
        <f t="shared" si="2"/>
        <v>1</v>
      </c>
    </row>
    <row r="37" spans="1:6" ht="28.5" customHeight="1">
      <c r="A37" s="48" t="s">
        <v>48</v>
      </c>
      <c r="B37" s="49" t="s">
        <v>41</v>
      </c>
      <c r="C37" s="82">
        <v>0</v>
      </c>
      <c r="D37" s="30">
        <f aca="true" t="shared" si="5" ref="D37:D48">C37</f>
        <v>0</v>
      </c>
      <c r="E37" s="101" t="str">
        <f t="shared" si="4"/>
        <v>-</v>
      </c>
      <c r="F37" s="102" t="str">
        <f t="shared" si="2"/>
        <v>-</v>
      </c>
    </row>
    <row r="38" spans="1:6" ht="28.5" customHeight="1">
      <c r="A38" s="48" t="s">
        <v>49</v>
      </c>
      <c r="B38" s="49" t="s">
        <v>42</v>
      </c>
      <c r="C38" s="82">
        <v>0</v>
      </c>
      <c r="D38" s="30">
        <f t="shared" si="5"/>
        <v>0</v>
      </c>
      <c r="E38" s="101" t="str">
        <f t="shared" si="4"/>
        <v>-</v>
      </c>
      <c r="F38" s="102" t="str">
        <f t="shared" si="2"/>
        <v>-</v>
      </c>
    </row>
    <row r="39" spans="1:6" ht="28.5" customHeight="1">
      <c r="A39" s="48" t="s">
        <v>50</v>
      </c>
      <c r="B39" s="49" t="s">
        <v>43</v>
      </c>
      <c r="C39" s="82">
        <v>162</v>
      </c>
      <c r="D39" s="30">
        <f t="shared" si="5"/>
        <v>162</v>
      </c>
      <c r="E39" s="101" t="str">
        <f t="shared" si="4"/>
        <v>-</v>
      </c>
      <c r="F39" s="102">
        <f t="shared" si="2"/>
        <v>1</v>
      </c>
    </row>
    <row r="40" spans="1:6" ht="28.5" customHeight="1">
      <c r="A40" s="48" t="s">
        <v>51</v>
      </c>
      <c r="B40" s="49" t="s">
        <v>44</v>
      </c>
      <c r="C40" s="82">
        <v>20</v>
      </c>
      <c r="D40" s="30">
        <f t="shared" si="5"/>
        <v>20</v>
      </c>
      <c r="E40" s="101" t="str">
        <f t="shared" si="4"/>
        <v>-</v>
      </c>
      <c r="F40" s="102">
        <f t="shared" si="2"/>
        <v>1</v>
      </c>
    </row>
    <row r="41" spans="1:6" ht="28.5" customHeight="1">
      <c r="A41" s="37" t="s">
        <v>24</v>
      </c>
      <c r="B41" s="46" t="s">
        <v>25</v>
      </c>
      <c r="C41" s="30">
        <v>12134</v>
      </c>
      <c r="D41" s="30">
        <f t="shared" si="5"/>
        <v>12134</v>
      </c>
      <c r="E41" s="101" t="str">
        <f t="shared" si="4"/>
        <v>-</v>
      </c>
      <c r="F41" s="102">
        <f t="shared" si="2"/>
        <v>1</v>
      </c>
    </row>
    <row r="42" spans="1:6" ht="28.5" customHeight="1">
      <c r="A42" s="37" t="s">
        <v>26</v>
      </c>
      <c r="B42" s="47" t="s">
        <v>61</v>
      </c>
      <c r="C42" s="30">
        <f>SUM(C43:C46)</f>
        <v>2453</v>
      </c>
      <c r="D42" s="30">
        <f>SUM(D43:D46)</f>
        <v>2453</v>
      </c>
      <c r="E42" s="101" t="str">
        <f t="shared" si="4"/>
        <v>-</v>
      </c>
      <c r="F42" s="102">
        <f t="shared" si="2"/>
        <v>1</v>
      </c>
    </row>
    <row r="43" spans="1:6" ht="28.5" customHeight="1">
      <c r="A43" s="48" t="s">
        <v>56</v>
      </c>
      <c r="B43" s="49" t="s">
        <v>52</v>
      </c>
      <c r="C43" s="30">
        <v>1843</v>
      </c>
      <c r="D43" s="30">
        <f>C43</f>
        <v>1843</v>
      </c>
      <c r="E43" s="101" t="str">
        <f t="shared" si="4"/>
        <v>-</v>
      </c>
      <c r="F43" s="102">
        <f t="shared" si="2"/>
        <v>1</v>
      </c>
    </row>
    <row r="44" spans="1:6" ht="28.5" customHeight="1">
      <c r="A44" s="48" t="s">
        <v>57</v>
      </c>
      <c r="B44" s="49" t="s">
        <v>53</v>
      </c>
      <c r="C44" s="30">
        <v>297</v>
      </c>
      <c r="D44" s="30">
        <f>C44</f>
        <v>297</v>
      </c>
      <c r="E44" s="101" t="str">
        <f t="shared" si="4"/>
        <v>-</v>
      </c>
      <c r="F44" s="102">
        <f t="shared" si="2"/>
        <v>1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5"/>
        <v>0</v>
      </c>
      <c r="E45" s="101" t="str">
        <f t="shared" si="4"/>
        <v>-</v>
      </c>
      <c r="F45" s="102" t="str">
        <f t="shared" si="2"/>
        <v>-</v>
      </c>
    </row>
    <row r="46" spans="1:6" ht="28.5" customHeight="1">
      <c r="A46" s="48" t="s">
        <v>59</v>
      </c>
      <c r="B46" s="49" t="s">
        <v>55</v>
      </c>
      <c r="C46" s="30">
        <v>313</v>
      </c>
      <c r="D46" s="30">
        <f>C46</f>
        <v>313</v>
      </c>
      <c r="E46" s="101" t="str">
        <f t="shared" si="4"/>
        <v>-</v>
      </c>
      <c r="F46" s="102">
        <f t="shared" si="2"/>
        <v>1</v>
      </c>
    </row>
    <row r="47" spans="1:6" ht="28.5" customHeight="1">
      <c r="A47" s="37" t="s">
        <v>27</v>
      </c>
      <c r="B47" s="46" t="s">
        <v>28</v>
      </c>
      <c r="C47" s="82">
        <v>0</v>
      </c>
      <c r="D47" s="30">
        <f t="shared" si="5"/>
        <v>0</v>
      </c>
      <c r="E47" s="101" t="str">
        <f t="shared" si="4"/>
        <v>-</v>
      </c>
      <c r="F47" s="102" t="str">
        <f t="shared" si="2"/>
        <v>-</v>
      </c>
    </row>
    <row r="48" spans="1:6" ht="48" customHeight="1">
      <c r="A48" s="37" t="s">
        <v>29</v>
      </c>
      <c r="B48" s="46" t="s">
        <v>114</v>
      </c>
      <c r="C48" s="82">
        <v>3711</v>
      </c>
      <c r="D48" s="30">
        <f t="shared" si="5"/>
        <v>3711</v>
      </c>
      <c r="E48" s="101" t="str">
        <f t="shared" si="4"/>
        <v>-</v>
      </c>
      <c r="F48" s="105">
        <f t="shared" si="2"/>
        <v>1</v>
      </c>
    </row>
    <row r="49" spans="1:6" ht="43.5" customHeight="1">
      <c r="A49" s="37" t="s">
        <v>30</v>
      </c>
      <c r="B49" s="46" t="s">
        <v>31</v>
      </c>
      <c r="C49" s="82">
        <v>200</v>
      </c>
      <c r="D49" s="30">
        <f>C49</f>
        <v>200</v>
      </c>
      <c r="E49" s="101" t="str">
        <f t="shared" si="4"/>
        <v>-</v>
      </c>
      <c r="F49" s="105">
        <f t="shared" si="2"/>
        <v>1</v>
      </c>
    </row>
    <row r="50" spans="1:6" ht="35.25" customHeight="1">
      <c r="A50" s="37" t="s">
        <v>32</v>
      </c>
      <c r="B50" s="46" t="s">
        <v>33</v>
      </c>
      <c r="C50" s="82">
        <v>184</v>
      </c>
      <c r="D50" s="30">
        <f>C50</f>
        <v>184</v>
      </c>
      <c r="E50" s="101" t="str">
        <f t="shared" si="4"/>
        <v>-</v>
      </c>
      <c r="F50" s="102">
        <f t="shared" si="2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3084</v>
      </c>
      <c r="D51" s="33">
        <f>SUM(D52:D55)</f>
        <v>3084</v>
      </c>
      <c r="E51" s="13" t="str">
        <f t="shared" si="4"/>
        <v>-</v>
      </c>
      <c r="F51" s="106">
        <f t="shared" si="2"/>
        <v>1</v>
      </c>
    </row>
    <row r="52" spans="1:6" ht="42" customHeight="1">
      <c r="A52" s="37" t="s">
        <v>118</v>
      </c>
      <c r="B52" s="46" t="s">
        <v>143</v>
      </c>
      <c r="C52" s="82">
        <v>25</v>
      </c>
      <c r="D52" s="30">
        <f>C52</f>
        <v>25</v>
      </c>
      <c r="E52" s="82" t="str">
        <f>IF(C52=D52,"-",D52-C52)</f>
        <v>-</v>
      </c>
      <c r="F52" s="102">
        <f t="shared" si="2"/>
        <v>1</v>
      </c>
    </row>
    <row r="53" spans="1:6" ht="31.5" customHeight="1">
      <c r="A53" s="37" t="s">
        <v>35</v>
      </c>
      <c r="B53" s="46" t="s">
        <v>63</v>
      </c>
      <c r="C53" s="82">
        <v>3000</v>
      </c>
      <c r="D53" s="30">
        <f>C53</f>
        <v>3000</v>
      </c>
      <c r="E53" s="82" t="str">
        <f>IF(C53=D53,"-",D53-C53)</f>
        <v>-</v>
      </c>
      <c r="F53" s="102">
        <f t="shared" si="2"/>
        <v>1</v>
      </c>
    </row>
    <row r="54" spans="1:6" ht="31.5" customHeight="1">
      <c r="A54" s="37" t="s">
        <v>36</v>
      </c>
      <c r="B54" s="46" t="s">
        <v>120</v>
      </c>
      <c r="C54" s="82">
        <v>0</v>
      </c>
      <c r="D54" s="30">
        <f>C54</f>
        <v>0</v>
      </c>
      <c r="E54" s="82" t="str">
        <f>IF(C54=D54,"-",D54-C54)</f>
        <v>-</v>
      </c>
      <c r="F54" s="102" t="str">
        <f t="shared" si="2"/>
        <v>-</v>
      </c>
    </row>
    <row r="55" spans="1:6" ht="31.5" customHeight="1">
      <c r="A55" s="37" t="s">
        <v>119</v>
      </c>
      <c r="B55" s="46" t="s">
        <v>121</v>
      </c>
      <c r="C55" s="82">
        <v>59</v>
      </c>
      <c r="D55" s="30">
        <f>C55</f>
        <v>59</v>
      </c>
      <c r="E55" s="82" t="str">
        <f>IF(C55=D55,"-",D55-C55)</f>
        <v>-</v>
      </c>
      <c r="F55" s="102">
        <f t="shared" si="2"/>
        <v>1</v>
      </c>
    </row>
    <row r="56" spans="1:6" ht="32.25" customHeight="1">
      <c r="A56" s="39" t="s">
        <v>126</v>
      </c>
      <c r="B56" s="51" t="s">
        <v>154</v>
      </c>
      <c r="C56" s="33">
        <v>18</v>
      </c>
      <c r="D56" s="33">
        <f>C56</f>
        <v>18</v>
      </c>
      <c r="E56" s="13" t="str">
        <f>IF(C56=D56,"-",D56-C56)</f>
        <v>-</v>
      </c>
      <c r="F56" s="106">
        <f>IF(C56=0,"-",D56/C56)</f>
        <v>1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55" zoomScaleNormal="70" zoomScaleSheetLayoutView="55" zoomScalePageLayoutView="0" workbookViewId="0" topLeftCell="A1">
      <pane xSplit="1" ySplit="7" topLeftCell="B39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6" width="20.7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192</v>
      </c>
      <c r="B2" s="155"/>
      <c r="C2" s="155"/>
    </row>
    <row r="3" spans="1:6" ht="33" customHeight="1">
      <c r="A3" s="1"/>
      <c r="B3" s="81"/>
      <c r="C3" s="99"/>
      <c r="D3" s="98"/>
      <c r="E3" s="98"/>
      <c r="F3" s="98" t="s">
        <v>193</v>
      </c>
    </row>
    <row r="4" spans="1:6" s="6" customFormat="1" ht="49.5" customHeight="1">
      <c r="A4" s="156" t="s">
        <v>158</v>
      </c>
      <c r="B4" s="156" t="s">
        <v>62</v>
      </c>
      <c r="C4" s="151" t="s">
        <v>201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2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422455</v>
      </c>
      <c r="D7" s="16">
        <f>D8+D9+D10+D12+D13+D14+D15+D16+D17+D18+D19+D20+D21+D22+D24+D25+D26+D27</f>
        <v>422455</v>
      </c>
      <c r="E7" s="13" t="str">
        <f>IF(C7=D7,"-",D7-C7)</f>
        <v>-</v>
      </c>
      <c r="F7" s="100">
        <f>IF(C7=0,"-",D7/C7)</f>
        <v>1</v>
      </c>
    </row>
    <row r="8" spans="1:6" ht="31.5" customHeight="1">
      <c r="A8" s="35" t="s">
        <v>1</v>
      </c>
      <c r="B8" s="41" t="s">
        <v>159</v>
      </c>
      <c r="C8" s="31">
        <v>0</v>
      </c>
      <c r="D8" s="31">
        <f>C8</f>
        <v>0</v>
      </c>
      <c r="E8" s="101" t="str">
        <f aca="true" t="shared" si="0" ref="E8:E29">IF(C8=D8,"-",D8-C8)</f>
        <v>-</v>
      </c>
      <c r="F8" s="102" t="str">
        <f aca="true" t="shared" si="1" ref="F8:F56">IF(C8=0,"-",D8/C8)</f>
        <v>-</v>
      </c>
    </row>
    <row r="9" spans="1:6" ht="31.5" customHeight="1">
      <c r="A9" s="35" t="s">
        <v>2</v>
      </c>
      <c r="B9" s="41" t="s">
        <v>160</v>
      </c>
      <c r="C9" s="31">
        <v>0</v>
      </c>
      <c r="D9" s="31">
        <f aca="true" t="shared" si="2" ref="D9:D29">C9</f>
        <v>0</v>
      </c>
      <c r="E9" s="101" t="str">
        <f t="shared" si="0"/>
        <v>-</v>
      </c>
      <c r="F9" s="102" t="str">
        <f t="shared" si="1"/>
        <v>-</v>
      </c>
    </row>
    <row r="10" spans="1:6" ht="31.5" customHeight="1">
      <c r="A10" s="35" t="s">
        <v>3</v>
      </c>
      <c r="B10" s="41" t="s">
        <v>157</v>
      </c>
      <c r="C10" s="31">
        <v>0</v>
      </c>
      <c r="D10" s="31">
        <f t="shared" si="2"/>
        <v>0</v>
      </c>
      <c r="E10" s="101" t="str">
        <f t="shared" si="0"/>
        <v>-</v>
      </c>
      <c r="F10" s="102" t="str">
        <f t="shared" si="1"/>
        <v>-</v>
      </c>
    </row>
    <row r="11" spans="1:6" ht="31.5" customHeight="1">
      <c r="A11" s="34" t="s">
        <v>64</v>
      </c>
      <c r="B11" s="40" t="s">
        <v>65</v>
      </c>
      <c r="C11" s="31">
        <v>0</v>
      </c>
      <c r="D11" s="31">
        <f t="shared" si="2"/>
        <v>0</v>
      </c>
      <c r="E11" s="101" t="str">
        <f t="shared" si="0"/>
        <v>-</v>
      </c>
      <c r="F11" s="102" t="str">
        <f t="shared" si="1"/>
        <v>-</v>
      </c>
    </row>
    <row r="12" spans="1:6" ht="31.5" customHeight="1">
      <c r="A12" s="35" t="s">
        <v>4</v>
      </c>
      <c r="B12" s="41" t="s">
        <v>166</v>
      </c>
      <c r="C12" s="31">
        <v>0</v>
      </c>
      <c r="D12" s="31">
        <f t="shared" si="2"/>
        <v>0</v>
      </c>
      <c r="E12" s="101" t="str">
        <f t="shared" si="0"/>
        <v>-</v>
      </c>
      <c r="F12" s="102" t="str">
        <f t="shared" si="1"/>
        <v>-</v>
      </c>
    </row>
    <row r="13" spans="1:6" ht="31.5" customHeight="1">
      <c r="A13" s="35" t="s">
        <v>5</v>
      </c>
      <c r="B13" s="41" t="s">
        <v>161</v>
      </c>
      <c r="C13" s="31">
        <v>0</v>
      </c>
      <c r="D13" s="31">
        <f t="shared" si="2"/>
        <v>0</v>
      </c>
      <c r="E13" s="101" t="str">
        <f t="shared" si="0"/>
        <v>-</v>
      </c>
      <c r="F13" s="102" t="str">
        <f t="shared" si="1"/>
        <v>-</v>
      </c>
    </row>
    <row r="14" spans="1:6" ht="31.5" customHeight="1">
      <c r="A14" s="35" t="s">
        <v>6</v>
      </c>
      <c r="B14" s="41" t="s">
        <v>170</v>
      </c>
      <c r="C14" s="31">
        <v>0</v>
      </c>
      <c r="D14" s="31">
        <f t="shared" si="2"/>
        <v>0</v>
      </c>
      <c r="E14" s="101" t="str">
        <f t="shared" si="0"/>
        <v>-</v>
      </c>
      <c r="F14" s="102" t="str">
        <f t="shared" si="1"/>
        <v>-</v>
      </c>
    </row>
    <row r="15" spans="1:6" ht="31.5" customHeight="1">
      <c r="A15" s="35" t="s">
        <v>7</v>
      </c>
      <c r="B15" s="41" t="s">
        <v>169</v>
      </c>
      <c r="C15" s="31">
        <v>0</v>
      </c>
      <c r="D15" s="31">
        <f t="shared" si="2"/>
        <v>0</v>
      </c>
      <c r="E15" s="101" t="str">
        <f>IF(C15=D15,"-",D15-C15)</f>
        <v>-</v>
      </c>
      <c r="F15" s="102" t="str">
        <f>IF(C15=0,"-",D15/C15)</f>
        <v>-</v>
      </c>
    </row>
    <row r="16" spans="1:6" ht="31.5" customHeight="1">
      <c r="A16" s="35" t="s">
        <v>8</v>
      </c>
      <c r="B16" s="41" t="s">
        <v>162</v>
      </c>
      <c r="C16" s="31">
        <v>0</v>
      </c>
      <c r="D16" s="31">
        <f t="shared" si="2"/>
        <v>0</v>
      </c>
      <c r="E16" s="101" t="str">
        <f t="shared" si="0"/>
        <v>-</v>
      </c>
      <c r="F16" s="102" t="str">
        <f t="shared" si="1"/>
        <v>-</v>
      </c>
    </row>
    <row r="17" spans="1:6" ht="31.5" customHeight="1">
      <c r="A17" s="35" t="s">
        <v>9</v>
      </c>
      <c r="B17" s="41" t="s">
        <v>163</v>
      </c>
      <c r="C17" s="31">
        <v>0</v>
      </c>
      <c r="D17" s="31">
        <f t="shared" si="2"/>
        <v>0</v>
      </c>
      <c r="E17" s="101" t="str">
        <f t="shared" si="0"/>
        <v>-</v>
      </c>
      <c r="F17" s="102" t="str">
        <f t="shared" si="1"/>
        <v>-</v>
      </c>
    </row>
    <row r="18" spans="1:6" ht="31.5" customHeight="1">
      <c r="A18" s="35" t="s">
        <v>10</v>
      </c>
      <c r="B18" s="41" t="s">
        <v>171</v>
      </c>
      <c r="C18" s="31">
        <v>0</v>
      </c>
      <c r="D18" s="31">
        <f t="shared" si="2"/>
        <v>0</v>
      </c>
      <c r="E18" s="101" t="str">
        <f t="shared" si="0"/>
        <v>-</v>
      </c>
      <c r="F18" s="102" t="str">
        <f t="shared" si="1"/>
        <v>-</v>
      </c>
    </row>
    <row r="19" spans="1:6" ht="46.5" customHeight="1">
      <c r="A19" s="35" t="s">
        <v>11</v>
      </c>
      <c r="B19" s="41" t="s">
        <v>164</v>
      </c>
      <c r="C19" s="31">
        <v>0</v>
      </c>
      <c r="D19" s="31">
        <f t="shared" si="2"/>
        <v>0</v>
      </c>
      <c r="E19" s="101" t="str">
        <f t="shared" si="0"/>
        <v>-</v>
      </c>
      <c r="F19" s="102" t="str">
        <f t="shared" si="1"/>
        <v>-</v>
      </c>
    </row>
    <row r="20" spans="1:6" ht="31.5" customHeight="1">
      <c r="A20" s="35" t="s">
        <v>12</v>
      </c>
      <c r="B20" s="41" t="s">
        <v>165</v>
      </c>
      <c r="C20" s="31">
        <v>0</v>
      </c>
      <c r="D20" s="31">
        <f t="shared" si="2"/>
        <v>0</v>
      </c>
      <c r="E20" s="101" t="str">
        <f t="shared" si="0"/>
        <v>-</v>
      </c>
      <c r="F20" s="102" t="str">
        <f t="shared" si="1"/>
        <v>-</v>
      </c>
    </row>
    <row r="21" spans="1:6" ht="31.5" customHeight="1">
      <c r="A21" s="35" t="s">
        <v>14</v>
      </c>
      <c r="B21" s="41" t="s">
        <v>13</v>
      </c>
      <c r="C21" s="31">
        <v>0</v>
      </c>
      <c r="D21" s="31">
        <f t="shared" si="2"/>
        <v>0</v>
      </c>
      <c r="E21" s="101" t="str">
        <f t="shared" si="0"/>
        <v>-</v>
      </c>
      <c r="F21" s="102" t="str">
        <f t="shared" si="1"/>
        <v>-</v>
      </c>
    </row>
    <row r="22" spans="1:6" ht="31.5" customHeight="1">
      <c r="A22" s="36" t="s">
        <v>15</v>
      </c>
      <c r="B22" s="83" t="s">
        <v>167</v>
      </c>
      <c r="C22" s="31">
        <v>0</v>
      </c>
      <c r="D22" s="31">
        <f t="shared" si="2"/>
        <v>0</v>
      </c>
      <c r="E22" s="101" t="str">
        <f t="shared" si="0"/>
        <v>-</v>
      </c>
      <c r="F22" s="102" t="str">
        <f t="shared" si="1"/>
        <v>-</v>
      </c>
    </row>
    <row r="23" spans="1:6" ht="31.5" customHeight="1">
      <c r="A23" s="34" t="s">
        <v>172</v>
      </c>
      <c r="B23" s="40" t="s">
        <v>66</v>
      </c>
      <c r="C23" s="31">
        <v>0</v>
      </c>
      <c r="D23" s="31">
        <f t="shared" si="2"/>
        <v>0</v>
      </c>
      <c r="E23" s="101" t="str">
        <f t="shared" si="0"/>
        <v>-</v>
      </c>
      <c r="F23" s="102" t="str">
        <f t="shared" si="1"/>
        <v>-</v>
      </c>
    </row>
    <row r="24" spans="1:6" ht="33" customHeight="1">
      <c r="A24" s="37" t="s">
        <v>16</v>
      </c>
      <c r="B24" s="42" t="s">
        <v>139</v>
      </c>
      <c r="C24" s="31">
        <v>416000</v>
      </c>
      <c r="D24" s="31">
        <f t="shared" si="2"/>
        <v>416000</v>
      </c>
      <c r="E24" s="101" t="str">
        <f>IF(C24=D24,"-",D24-C24)</f>
        <v>-</v>
      </c>
      <c r="F24" s="102">
        <f>IF(C24=0,"-",D24/C24)</f>
        <v>1</v>
      </c>
    </row>
    <row r="25" spans="1:6" ht="33" customHeight="1">
      <c r="A25" s="37" t="s">
        <v>136</v>
      </c>
      <c r="B25" s="43" t="s">
        <v>60</v>
      </c>
      <c r="C25" s="31">
        <v>6455</v>
      </c>
      <c r="D25" s="31">
        <f t="shared" si="2"/>
        <v>6455</v>
      </c>
      <c r="E25" s="101" t="str">
        <f>IF(C25=D25,"-",D25-C25)</f>
        <v>-</v>
      </c>
      <c r="F25" s="102">
        <f>IF(C25=0,"-",D25/C25)</f>
        <v>1</v>
      </c>
    </row>
    <row r="26" spans="1:6" ht="33" customHeight="1">
      <c r="A26" s="37" t="s">
        <v>137</v>
      </c>
      <c r="B26" s="43" t="s">
        <v>140</v>
      </c>
      <c r="C26" s="31">
        <v>0</v>
      </c>
      <c r="D26" s="31">
        <f t="shared" si="2"/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31">
        <v>0</v>
      </c>
      <c r="D27" s="31">
        <f t="shared" si="2"/>
        <v>0</v>
      </c>
      <c r="E27" s="101" t="str">
        <f>IF(C27=D27,"-",D27-C27)</f>
        <v>-</v>
      </c>
      <c r="F27" s="102" t="str">
        <f>IF(C27=0,"-",D27/C27)</f>
        <v>-</v>
      </c>
    </row>
    <row r="28" spans="1:6" s="5" customFormat="1" ht="31.5" customHeight="1">
      <c r="A28" s="38" t="s">
        <v>68</v>
      </c>
      <c r="B28" s="44" t="s">
        <v>69</v>
      </c>
      <c r="C28" s="94">
        <v>0</v>
      </c>
      <c r="D28" s="31">
        <f t="shared" si="2"/>
        <v>0</v>
      </c>
      <c r="E28" s="15" t="str">
        <f t="shared" si="0"/>
        <v>-</v>
      </c>
      <c r="F28" s="103" t="str">
        <f t="shared" si="1"/>
        <v>-</v>
      </c>
    </row>
    <row r="29" spans="1:6" s="5" customFormat="1" ht="31.5" customHeight="1">
      <c r="A29" s="38" t="s">
        <v>67</v>
      </c>
      <c r="B29" s="44" t="s">
        <v>70</v>
      </c>
      <c r="C29" s="87">
        <v>0</v>
      </c>
      <c r="D29" s="31">
        <f t="shared" si="2"/>
        <v>0</v>
      </c>
      <c r="E29" s="15" t="str">
        <f t="shared" si="0"/>
        <v>-</v>
      </c>
      <c r="F29" s="103" t="str">
        <f t="shared" si="1"/>
        <v>-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171060</v>
      </c>
      <c r="D30" s="29">
        <f>D31+D32+D33+D41+D42+D48+D49+D50+D47</f>
        <v>171324</v>
      </c>
      <c r="E30" s="13">
        <f>IF(C30=D30,"-",D30-C30)</f>
        <v>264</v>
      </c>
      <c r="F30" s="104">
        <f t="shared" si="1"/>
        <v>1.0015</v>
      </c>
    </row>
    <row r="31" spans="1:6" ht="28.5" customHeight="1">
      <c r="A31" s="37" t="s">
        <v>19</v>
      </c>
      <c r="B31" s="46" t="s">
        <v>20</v>
      </c>
      <c r="C31" s="30">
        <v>3646</v>
      </c>
      <c r="D31" s="30">
        <f>C31+9</f>
        <v>3655</v>
      </c>
      <c r="E31" s="101">
        <f aca="true" t="shared" si="3" ref="E31:E51">IF(C31=D31,"-",D31-C31)</f>
        <v>9</v>
      </c>
      <c r="F31" s="102">
        <f t="shared" si="1"/>
        <v>1.0025</v>
      </c>
    </row>
    <row r="32" spans="1:6" ht="28.5" customHeight="1">
      <c r="A32" s="37" t="s">
        <v>21</v>
      </c>
      <c r="B32" s="46" t="s">
        <v>22</v>
      </c>
      <c r="C32" s="30">
        <v>79361</v>
      </c>
      <c r="D32" s="30">
        <f>C32+17+18</f>
        <v>79396</v>
      </c>
      <c r="E32" s="101">
        <f t="shared" si="3"/>
        <v>35</v>
      </c>
      <c r="F32" s="102">
        <f t="shared" si="1"/>
        <v>1.0004</v>
      </c>
    </row>
    <row r="33" spans="1:6" ht="28.5" customHeight="1">
      <c r="A33" s="37" t="s">
        <v>23</v>
      </c>
      <c r="B33" s="47" t="s">
        <v>37</v>
      </c>
      <c r="C33" s="30">
        <f>C34+C36+C37+C38+C39+C40</f>
        <v>382</v>
      </c>
      <c r="D33" s="30">
        <f>D34+D36+D37+D38+D39+D40</f>
        <v>382</v>
      </c>
      <c r="E33" s="101" t="str">
        <f t="shared" si="3"/>
        <v>-</v>
      </c>
      <c r="F33" s="102">
        <f t="shared" si="1"/>
        <v>1</v>
      </c>
    </row>
    <row r="34" spans="1:6" ht="28.5" customHeight="1">
      <c r="A34" s="48" t="s">
        <v>45</v>
      </c>
      <c r="B34" s="49" t="s">
        <v>38</v>
      </c>
      <c r="C34" s="30">
        <v>36</v>
      </c>
      <c r="D34" s="30">
        <f aca="true" t="shared" si="4" ref="D34:D49">C34</f>
        <v>36</v>
      </c>
      <c r="E34" s="101" t="str">
        <f t="shared" si="3"/>
        <v>-</v>
      </c>
      <c r="F34" s="102">
        <f t="shared" si="1"/>
        <v>1</v>
      </c>
    </row>
    <row r="35" spans="1:6" ht="28.5" customHeight="1">
      <c r="A35" s="48" t="s">
        <v>46</v>
      </c>
      <c r="B35" s="50" t="s">
        <v>39</v>
      </c>
      <c r="C35" s="30">
        <v>36</v>
      </c>
      <c r="D35" s="30">
        <f t="shared" si="4"/>
        <v>36</v>
      </c>
      <c r="E35" s="101" t="str">
        <f t="shared" si="3"/>
        <v>-</v>
      </c>
      <c r="F35" s="102">
        <f t="shared" si="1"/>
        <v>1</v>
      </c>
    </row>
    <row r="36" spans="1:6" ht="28.5" customHeight="1">
      <c r="A36" s="48" t="s">
        <v>47</v>
      </c>
      <c r="B36" s="49" t="s">
        <v>40</v>
      </c>
      <c r="C36" s="30">
        <v>27</v>
      </c>
      <c r="D36" s="30">
        <f t="shared" si="4"/>
        <v>27</v>
      </c>
      <c r="E36" s="101" t="str">
        <f t="shared" si="3"/>
        <v>-</v>
      </c>
      <c r="F36" s="102">
        <f t="shared" si="1"/>
        <v>1</v>
      </c>
    </row>
    <row r="37" spans="1:6" ht="28.5" customHeight="1">
      <c r="A37" s="48" t="s">
        <v>48</v>
      </c>
      <c r="B37" s="49" t="s">
        <v>41</v>
      </c>
      <c r="C37" s="30">
        <v>0</v>
      </c>
      <c r="D37" s="30">
        <f t="shared" si="4"/>
        <v>0</v>
      </c>
      <c r="E37" s="101" t="str">
        <f t="shared" si="3"/>
        <v>-</v>
      </c>
      <c r="F37" s="102" t="str">
        <f t="shared" si="1"/>
        <v>-</v>
      </c>
    </row>
    <row r="38" spans="1:6" ht="28.5" customHeight="1">
      <c r="A38" s="48" t="s">
        <v>49</v>
      </c>
      <c r="B38" s="49" t="s">
        <v>42</v>
      </c>
      <c r="C38" s="30">
        <v>0</v>
      </c>
      <c r="D38" s="30">
        <f t="shared" si="4"/>
        <v>0</v>
      </c>
      <c r="E38" s="101" t="str">
        <f t="shared" si="3"/>
        <v>-</v>
      </c>
      <c r="F38" s="102" t="str">
        <f t="shared" si="1"/>
        <v>-</v>
      </c>
    </row>
    <row r="39" spans="1:6" ht="28.5" customHeight="1">
      <c r="A39" s="48" t="s">
        <v>50</v>
      </c>
      <c r="B39" s="49" t="s">
        <v>43</v>
      </c>
      <c r="C39" s="30">
        <v>316</v>
      </c>
      <c r="D39" s="30">
        <f t="shared" si="4"/>
        <v>316</v>
      </c>
      <c r="E39" s="101" t="str">
        <f t="shared" si="3"/>
        <v>-</v>
      </c>
      <c r="F39" s="102">
        <f t="shared" si="1"/>
        <v>1</v>
      </c>
    </row>
    <row r="40" spans="1:6" ht="28.5" customHeight="1">
      <c r="A40" s="48" t="s">
        <v>51</v>
      </c>
      <c r="B40" s="49" t="s">
        <v>44</v>
      </c>
      <c r="C40" s="30">
        <v>3</v>
      </c>
      <c r="D40" s="30">
        <f t="shared" si="4"/>
        <v>3</v>
      </c>
      <c r="E40" s="101" t="str">
        <f t="shared" si="3"/>
        <v>-</v>
      </c>
      <c r="F40" s="102">
        <f t="shared" si="1"/>
        <v>1</v>
      </c>
    </row>
    <row r="41" spans="1:6" ht="28.5" customHeight="1">
      <c r="A41" s="37" t="s">
        <v>24</v>
      </c>
      <c r="B41" s="46" t="s">
        <v>25</v>
      </c>
      <c r="C41" s="30">
        <v>30855</v>
      </c>
      <c r="D41" s="30">
        <f>C41+57+52</f>
        <v>30964</v>
      </c>
      <c r="E41" s="101">
        <f t="shared" si="3"/>
        <v>109</v>
      </c>
      <c r="F41" s="102">
        <f t="shared" si="1"/>
        <v>1.0035</v>
      </c>
    </row>
    <row r="42" spans="1:6" ht="28.5" customHeight="1">
      <c r="A42" s="37" t="s">
        <v>26</v>
      </c>
      <c r="B42" s="47" t="s">
        <v>61</v>
      </c>
      <c r="C42" s="85">
        <f>C43+C44+C45+C46</f>
        <v>7215</v>
      </c>
      <c r="D42" s="85">
        <f>D43+D44+D45+D46</f>
        <v>7282</v>
      </c>
      <c r="E42" s="101">
        <f t="shared" si="3"/>
        <v>67</v>
      </c>
      <c r="F42" s="102">
        <f t="shared" si="1"/>
        <v>1.0093</v>
      </c>
    </row>
    <row r="43" spans="1:6" ht="28.5" customHeight="1">
      <c r="A43" s="48" t="s">
        <v>56</v>
      </c>
      <c r="B43" s="49" t="s">
        <v>52</v>
      </c>
      <c r="C43" s="30">
        <v>4688</v>
      </c>
      <c r="D43" s="30">
        <f>C43+13</f>
        <v>4701</v>
      </c>
      <c r="E43" s="101">
        <f t="shared" si="3"/>
        <v>13</v>
      </c>
      <c r="F43" s="102">
        <f t="shared" si="1"/>
        <v>1.0028</v>
      </c>
    </row>
    <row r="44" spans="1:6" ht="28.5" customHeight="1">
      <c r="A44" s="48" t="s">
        <v>57</v>
      </c>
      <c r="B44" s="49" t="s">
        <v>53</v>
      </c>
      <c r="C44" s="30">
        <v>757</v>
      </c>
      <c r="D44" s="30">
        <f>C44+1</f>
        <v>758</v>
      </c>
      <c r="E44" s="101">
        <f t="shared" si="3"/>
        <v>1</v>
      </c>
      <c r="F44" s="102">
        <f t="shared" si="1"/>
        <v>1.0013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4"/>
        <v>0</v>
      </c>
      <c r="E45" s="101" t="str">
        <f t="shared" si="3"/>
        <v>-</v>
      </c>
      <c r="F45" s="102" t="str">
        <f t="shared" si="1"/>
        <v>-</v>
      </c>
    </row>
    <row r="46" spans="1:6" ht="28.5" customHeight="1">
      <c r="A46" s="48" t="s">
        <v>59</v>
      </c>
      <c r="B46" s="49" t="s">
        <v>55</v>
      </c>
      <c r="C46" s="30">
        <v>1770</v>
      </c>
      <c r="D46" s="30">
        <f>C46+53</f>
        <v>1823</v>
      </c>
      <c r="E46" s="101">
        <f t="shared" si="3"/>
        <v>53</v>
      </c>
      <c r="F46" s="102">
        <f t="shared" si="1"/>
        <v>1.0299</v>
      </c>
    </row>
    <row r="47" spans="1:6" ht="28.5" customHeight="1">
      <c r="A47" s="37" t="s">
        <v>27</v>
      </c>
      <c r="B47" s="46" t="s">
        <v>28</v>
      </c>
      <c r="C47" s="30">
        <v>200</v>
      </c>
      <c r="D47" s="30">
        <f t="shared" si="4"/>
        <v>200</v>
      </c>
      <c r="E47" s="101" t="str">
        <f t="shared" si="3"/>
        <v>-</v>
      </c>
      <c r="F47" s="102">
        <f t="shared" si="1"/>
        <v>1</v>
      </c>
    </row>
    <row r="48" spans="1:6" ht="48" customHeight="1">
      <c r="A48" s="37" t="s">
        <v>29</v>
      </c>
      <c r="B48" s="46" t="s">
        <v>114</v>
      </c>
      <c r="C48" s="30">
        <v>47303</v>
      </c>
      <c r="D48" s="30">
        <f t="shared" si="4"/>
        <v>47303</v>
      </c>
      <c r="E48" s="101" t="str">
        <f t="shared" si="3"/>
        <v>-</v>
      </c>
      <c r="F48" s="105">
        <f t="shared" si="1"/>
        <v>1</v>
      </c>
    </row>
    <row r="49" spans="1:6" ht="43.5" customHeight="1">
      <c r="A49" s="37" t="s">
        <v>30</v>
      </c>
      <c r="B49" s="46" t="s">
        <v>31</v>
      </c>
      <c r="C49" s="30">
        <v>438</v>
      </c>
      <c r="D49" s="30">
        <f t="shared" si="4"/>
        <v>438</v>
      </c>
      <c r="E49" s="101" t="str">
        <f t="shared" si="3"/>
        <v>-</v>
      </c>
      <c r="F49" s="105">
        <f t="shared" si="1"/>
        <v>1</v>
      </c>
    </row>
    <row r="50" spans="1:6" ht="35.25" customHeight="1">
      <c r="A50" s="37" t="s">
        <v>32</v>
      </c>
      <c r="B50" s="46" t="s">
        <v>33</v>
      </c>
      <c r="C50" s="30">
        <v>1660</v>
      </c>
      <c r="D50" s="30">
        <f>C50+3+11+30</f>
        <v>1704</v>
      </c>
      <c r="E50" s="101">
        <f t="shared" si="3"/>
        <v>44</v>
      </c>
      <c r="F50" s="102">
        <f t="shared" si="1"/>
        <v>1.0265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20440</v>
      </c>
      <c r="D51" s="33">
        <f>SUM(D52:D55)</f>
        <v>20440</v>
      </c>
      <c r="E51" s="13" t="str">
        <f t="shared" si="3"/>
        <v>-</v>
      </c>
      <c r="F51" s="107">
        <f t="shared" si="1"/>
        <v>1</v>
      </c>
    </row>
    <row r="52" spans="1:6" ht="42" customHeight="1">
      <c r="A52" s="37" t="s">
        <v>118</v>
      </c>
      <c r="B52" s="46" t="s">
        <v>143</v>
      </c>
      <c r="C52" s="30">
        <v>20162</v>
      </c>
      <c r="D52" s="30">
        <f>C52</f>
        <v>20162</v>
      </c>
      <c r="E52" s="82" t="str">
        <f>IF(C52=D52,"-",D52-C52)</f>
        <v>-</v>
      </c>
      <c r="F52" s="102">
        <f t="shared" si="1"/>
        <v>1</v>
      </c>
    </row>
    <row r="53" spans="1:6" ht="31.5" customHeight="1">
      <c r="A53" s="37" t="s">
        <v>35</v>
      </c>
      <c r="B53" s="46" t="s">
        <v>63</v>
      </c>
      <c r="C53" s="30">
        <v>0</v>
      </c>
      <c r="D53" s="30">
        <f>C53</f>
        <v>0</v>
      </c>
      <c r="E53" s="82" t="str">
        <f>IF(C53=D53,"-",D53-C53)</f>
        <v>-</v>
      </c>
      <c r="F53" s="102" t="str">
        <f t="shared" si="1"/>
        <v>-</v>
      </c>
    </row>
    <row r="54" spans="1:6" ht="31.5" customHeight="1">
      <c r="A54" s="37" t="s">
        <v>36</v>
      </c>
      <c r="B54" s="46" t="s">
        <v>120</v>
      </c>
      <c r="C54" s="30">
        <v>0</v>
      </c>
      <c r="D54" s="30">
        <f>C54</f>
        <v>0</v>
      </c>
      <c r="E54" s="82" t="str">
        <f>IF(C54=D54,"-",D54-C54)</f>
        <v>-</v>
      </c>
      <c r="F54" s="102" t="str">
        <f t="shared" si="1"/>
        <v>-</v>
      </c>
    </row>
    <row r="55" spans="1:6" ht="31.5" customHeight="1">
      <c r="A55" s="37" t="s">
        <v>119</v>
      </c>
      <c r="B55" s="46" t="s">
        <v>121</v>
      </c>
      <c r="C55" s="30">
        <v>278</v>
      </c>
      <c r="D55" s="30">
        <f>C55</f>
        <v>278</v>
      </c>
      <c r="E55" s="82" t="str">
        <f>IF(C55=D55,"-",D55-C55)</f>
        <v>-</v>
      </c>
      <c r="F55" s="102">
        <f t="shared" si="1"/>
        <v>1</v>
      </c>
    </row>
    <row r="56" spans="1:6" ht="32.25" customHeight="1">
      <c r="A56" s="39" t="s">
        <v>126</v>
      </c>
      <c r="B56" s="51" t="s">
        <v>154</v>
      </c>
      <c r="C56" s="33">
        <v>30819</v>
      </c>
      <c r="D56" s="33">
        <f>C56</f>
        <v>30819</v>
      </c>
      <c r="E56" s="13" t="str">
        <f>IF(C56=D56,"-",D56-C56)</f>
        <v>-</v>
      </c>
      <c r="F56" s="106">
        <f t="shared" si="1"/>
        <v>1</v>
      </c>
    </row>
    <row r="74" ht="12.75">
      <c r="D74" s="2" t="s">
        <v>200</v>
      </c>
    </row>
  </sheetData>
  <sheetProtection/>
  <mergeCells count="8">
    <mergeCell ref="E4:E5"/>
    <mergeCell ref="F4:F5"/>
    <mergeCell ref="A1:F1"/>
    <mergeCell ref="C4:C5"/>
    <mergeCell ref="A2:C2"/>
    <mergeCell ref="A4:A5"/>
    <mergeCell ref="B4:B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T55"/>
  <sheetViews>
    <sheetView showGridLines="0" view="pageBreakPreview" zoomScale="60" zoomScaleNormal="60" zoomScalePageLayoutView="55" workbookViewId="0" topLeftCell="A1">
      <pane xSplit="2" ySplit="6" topLeftCell="K19" activePane="bottomRight" state="frozen"/>
      <selection pane="topLeft" activeCell="S10" sqref="S10"/>
      <selection pane="topRight" activeCell="S10" sqref="S10"/>
      <selection pane="bottomLeft" activeCell="S10" sqref="S10"/>
      <selection pane="bottomRight" activeCell="R52" sqref="R52"/>
    </sheetView>
  </sheetViews>
  <sheetFormatPr defaultColWidth="9.00390625" defaultRowHeight="12.75"/>
  <cols>
    <col min="1" max="1" width="9.125" style="2" customWidth="1"/>
    <col min="2" max="2" width="130.125" style="2" customWidth="1"/>
    <col min="3" max="3" width="14.75390625" style="2" customWidth="1"/>
    <col min="4" max="4" width="16.25390625" style="125" customWidth="1"/>
    <col min="5" max="5" width="14.75390625" style="2" customWidth="1"/>
    <col min="6" max="12" width="14.875" style="2" customWidth="1"/>
    <col min="13" max="13" width="14.75390625" style="2" customWidth="1"/>
    <col min="14" max="15" width="14.875" style="2" customWidth="1"/>
    <col min="16" max="17" width="14.75390625" style="2" customWidth="1"/>
    <col min="18" max="20" width="14.875" style="2" customWidth="1"/>
    <col min="21" max="21" width="13.125" style="2" customWidth="1"/>
    <col min="22" max="16384" width="9.125" style="2" customWidth="1"/>
  </cols>
  <sheetData>
    <row r="1" spans="1:18" s="54" customFormat="1" ht="23.2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R1" s="54" t="s">
        <v>200</v>
      </c>
    </row>
    <row r="2" spans="1:20" s="56" customFormat="1" ht="28.5" customHeight="1">
      <c r="A2" s="158" t="str">
        <f>Zachodniopomorski!A1</f>
        <v>ZMIANA PLANU FINANSOWEGO NARODOWEGO FUNDUSZU ZDROWIA NA 2011 R. Z DNIA 15 LIPCA 2011 R.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ht="24.75">
      <c r="A3" s="1"/>
      <c r="B3" s="81"/>
      <c r="C3" s="98"/>
      <c r="D3" s="98"/>
      <c r="E3" s="98"/>
      <c r="F3" s="98"/>
      <c r="R3" s="127"/>
      <c r="S3" s="127"/>
      <c r="T3" s="127" t="s">
        <v>193</v>
      </c>
    </row>
    <row r="4" spans="1:20" s="118" customFormat="1" ht="144.75">
      <c r="A4" s="115" t="s">
        <v>158</v>
      </c>
      <c r="B4" s="115" t="s">
        <v>62</v>
      </c>
      <c r="C4" s="116" t="s">
        <v>204</v>
      </c>
      <c r="D4" s="116" t="s">
        <v>205</v>
      </c>
      <c r="E4" s="116" t="s">
        <v>206</v>
      </c>
      <c r="F4" s="116" t="s">
        <v>207</v>
      </c>
      <c r="G4" s="117" t="s">
        <v>208</v>
      </c>
      <c r="H4" s="116" t="s">
        <v>209</v>
      </c>
      <c r="I4" s="116" t="s">
        <v>210</v>
      </c>
      <c r="J4" s="116" t="s">
        <v>211</v>
      </c>
      <c r="K4" s="116" t="s">
        <v>212</v>
      </c>
      <c r="L4" s="116" t="s">
        <v>213</v>
      </c>
      <c r="M4" s="116" t="s">
        <v>214</v>
      </c>
      <c r="N4" s="116" t="s">
        <v>215</v>
      </c>
      <c r="O4" s="116" t="s">
        <v>216</v>
      </c>
      <c r="P4" s="116" t="s">
        <v>217</v>
      </c>
      <c r="Q4" s="116" t="s">
        <v>218</v>
      </c>
      <c r="R4" s="116" t="s">
        <v>219</v>
      </c>
      <c r="S4" s="116" t="s">
        <v>220</v>
      </c>
      <c r="T4" s="116" t="s">
        <v>221</v>
      </c>
    </row>
    <row r="5" spans="1:20" s="120" customFormat="1" ht="12">
      <c r="A5" s="119" t="s">
        <v>222</v>
      </c>
      <c r="B5" s="119" t="s">
        <v>223</v>
      </c>
      <c r="C5" s="119" t="s">
        <v>224</v>
      </c>
      <c r="D5" s="119" t="s">
        <v>224</v>
      </c>
      <c r="E5" s="119" t="s">
        <v>225</v>
      </c>
      <c r="F5" s="119" t="s">
        <v>226</v>
      </c>
      <c r="G5" s="119" t="s">
        <v>227</v>
      </c>
      <c r="H5" s="119" t="s">
        <v>228</v>
      </c>
      <c r="I5" s="119" t="s">
        <v>229</v>
      </c>
      <c r="J5" s="119" t="s">
        <v>230</v>
      </c>
      <c r="K5" s="119" t="s">
        <v>231</v>
      </c>
      <c r="L5" s="119" t="s">
        <v>232</v>
      </c>
      <c r="M5" s="119" t="s">
        <v>233</v>
      </c>
      <c r="N5" s="119" t="s">
        <v>234</v>
      </c>
      <c r="O5" s="119" t="s">
        <v>235</v>
      </c>
      <c r="P5" s="119" t="s">
        <v>236</v>
      </c>
      <c r="Q5" s="119" t="s">
        <v>237</v>
      </c>
      <c r="R5" s="119" t="s">
        <v>238</v>
      </c>
      <c r="S5" s="119" t="s">
        <v>239</v>
      </c>
      <c r="T5" s="119" t="s">
        <v>240</v>
      </c>
    </row>
    <row r="6" spans="1:20" s="3" customFormat="1" ht="33.75" customHeight="1">
      <c r="A6" s="28" t="s">
        <v>0</v>
      </c>
      <c r="B6" s="45" t="s">
        <v>142</v>
      </c>
      <c r="C6" s="121" t="str">
        <f>CENTRALA!E7</f>
        <v>-</v>
      </c>
      <c r="D6" s="121">
        <f>D7+D8+D9+D11+D12+D13+D14+D15+D16+D17+D18+D19+D20+D21+D23+D24+D25+D26</f>
        <v>141581</v>
      </c>
      <c r="E6" s="121">
        <f>Dolnośląski!E7</f>
        <v>10817</v>
      </c>
      <c r="F6" s="121">
        <f>KujawskoPomorski!E7</f>
        <v>7698</v>
      </c>
      <c r="G6" s="121">
        <f>Lubelski!E7</f>
        <v>8120</v>
      </c>
      <c r="H6" s="121">
        <f>Lubuski!E7</f>
        <v>3706</v>
      </c>
      <c r="I6" s="121">
        <f>Łódzki!E7</f>
        <v>9775</v>
      </c>
      <c r="J6" s="121">
        <f>Małopolski!E7</f>
        <v>11920</v>
      </c>
      <c r="K6" s="121">
        <f>Mazowiecki!E7</f>
        <v>19815</v>
      </c>
      <c r="L6" s="121">
        <f>Opolski!E7</f>
        <v>3635</v>
      </c>
      <c r="M6" s="121">
        <f>Podkarpacki!E7</f>
        <v>7561</v>
      </c>
      <c r="N6" s="121">
        <f>Podlaski!E7</f>
        <v>4393</v>
      </c>
      <c r="O6" s="121">
        <f>Pomorski!E7</f>
        <v>8122</v>
      </c>
      <c r="P6" s="121">
        <f>Śląski!E7</f>
        <v>17244</v>
      </c>
      <c r="Q6" s="121">
        <f>Świętokrzyski!E7</f>
        <v>4910</v>
      </c>
      <c r="R6" s="121">
        <f>WarmińskoMazurski!E7</f>
        <v>5091</v>
      </c>
      <c r="S6" s="121">
        <f>Wielkopolski!E7</f>
        <v>12471</v>
      </c>
      <c r="T6" s="121">
        <f>Zachodniopomorski!E7</f>
        <v>6303</v>
      </c>
    </row>
    <row r="7" spans="1:20" ht="28.5" customHeight="1" hidden="1">
      <c r="A7" s="35" t="s">
        <v>1</v>
      </c>
      <c r="B7" s="83" t="s">
        <v>159</v>
      </c>
      <c r="C7" s="122" t="str">
        <f>CENTRALA!E8</f>
        <v>-</v>
      </c>
      <c r="D7" s="123">
        <f>SUM(E7:T7)</f>
        <v>0</v>
      </c>
      <c r="E7" s="130" t="str">
        <f>Dolnośląski!E8</f>
        <v>-</v>
      </c>
      <c r="F7" s="130" t="str">
        <f>KujawskoPomorski!E8</f>
        <v>-</v>
      </c>
      <c r="G7" s="130" t="str">
        <f>Lubelski!E8</f>
        <v>-</v>
      </c>
      <c r="H7" s="130" t="str">
        <f>Lubuski!E8</f>
        <v>-</v>
      </c>
      <c r="I7" s="130" t="str">
        <f>Łódzki!E8</f>
        <v>-</v>
      </c>
      <c r="J7" s="130" t="str">
        <f>Małopolski!E8</f>
        <v>-</v>
      </c>
      <c r="K7" s="130" t="str">
        <f>Mazowiecki!E8</f>
        <v>-</v>
      </c>
      <c r="L7" s="130" t="str">
        <f>Opolski!E8</f>
        <v>-</v>
      </c>
      <c r="M7" s="130" t="str">
        <f>Podkarpacki!E8</f>
        <v>-</v>
      </c>
      <c r="N7" s="130" t="str">
        <f>Podlaski!E8</f>
        <v>-</v>
      </c>
      <c r="O7" s="130" t="str">
        <f>Pomorski!E8</f>
        <v>-</v>
      </c>
      <c r="P7" s="130" t="str">
        <f>Śląski!E8</f>
        <v>-</v>
      </c>
      <c r="Q7" s="130" t="str">
        <f>Świętokrzyski!E8</f>
        <v>-</v>
      </c>
      <c r="R7" s="130" t="str">
        <f>WarmińskoMazurski!E8</f>
        <v>-</v>
      </c>
      <c r="S7" s="130" t="str">
        <f>Wielkopolski!E8</f>
        <v>-</v>
      </c>
      <c r="T7" s="130" t="str">
        <f>Zachodniopomorski!E8</f>
        <v>-</v>
      </c>
    </row>
    <row r="8" spans="1:20" ht="28.5" customHeight="1">
      <c r="A8" s="35" t="s">
        <v>2</v>
      </c>
      <c r="B8" s="83" t="s">
        <v>160</v>
      </c>
      <c r="C8" s="122" t="str">
        <f>CENTRALA!E9</f>
        <v>-</v>
      </c>
      <c r="D8" s="123">
        <f aca="true" t="shared" si="0" ref="D8:D55">SUM(E8:T8)</f>
        <v>7397</v>
      </c>
      <c r="E8" s="130" t="str">
        <f>Dolnośląski!E9</f>
        <v>-</v>
      </c>
      <c r="F8" s="130" t="str">
        <f>KujawskoPomorski!E9</f>
        <v>-</v>
      </c>
      <c r="G8" s="130" t="str">
        <f>Lubelski!E9</f>
        <v>-</v>
      </c>
      <c r="H8" s="130">
        <f>Lubuski!E9</f>
        <v>1706</v>
      </c>
      <c r="I8" s="130" t="str">
        <f>Łódzki!E9</f>
        <v>-</v>
      </c>
      <c r="J8" s="130" t="str">
        <f>Małopolski!E9</f>
        <v>-</v>
      </c>
      <c r="K8" s="130" t="str">
        <f>Mazowiecki!E9</f>
        <v>-</v>
      </c>
      <c r="L8" s="130">
        <f>Opolski!E9</f>
        <v>1000</v>
      </c>
      <c r="M8" s="130" t="str">
        <f>Podkarpacki!E9</f>
        <v>-</v>
      </c>
      <c r="N8" s="130" t="str">
        <f>Podlaski!E9</f>
        <v>-</v>
      </c>
      <c r="O8" s="130">
        <f>Pomorski!E9</f>
        <v>600</v>
      </c>
      <c r="P8" s="130" t="str">
        <f>Śląski!E9</f>
        <v>-</v>
      </c>
      <c r="Q8" s="130">
        <f>Świętokrzyski!E9</f>
        <v>1000</v>
      </c>
      <c r="R8" s="130">
        <f>WarmińskoMazurski!E9</f>
        <v>3091</v>
      </c>
      <c r="S8" s="130" t="str">
        <f>Wielkopolski!E9</f>
        <v>-</v>
      </c>
      <c r="T8" s="130" t="str">
        <f>Zachodniopomorski!E9</f>
        <v>-</v>
      </c>
    </row>
    <row r="9" spans="1:20" ht="28.5" customHeight="1">
      <c r="A9" s="35" t="s">
        <v>3</v>
      </c>
      <c r="B9" s="83" t="s">
        <v>157</v>
      </c>
      <c r="C9" s="122" t="str">
        <f>CENTRALA!E10</f>
        <v>-</v>
      </c>
      <c r="D9" s="123">
        <f t="shared" si="0"/>
        <v>96344</v>
      </c>
      <c r="E9" s="130">
        <f>Dolnośląski!E10</f>
        <v>8817</v>
      </c>
      <c r="F9" s="130" t="str">
        <f>KujawskoPomorski!E10</f>
        <v>-</v>
      </c>
      <c r="G9" s="130">
        <f>Lubelski!E10</f>
        <v>8120</v>
      </c>
      <c r="H9" s="130">
        <f>Lubuski!E10</f>
        <v>2000</v>
      </c>
      <c r="I9" s="130">
        <f>Łódzki!E10</f>
        <v>9775</v>
      </c>
      <c r="J9" s="130">
        <f>Małopolski!E10</f>
        <v>11920</v>
      </c>
      <c r="K9" s="130">
        <f>Mazowiecki!E10</f>
        <v>19815</v>
      </c>
      <c r="L9" s="130">
        <f>Opolski!E10</f>
        <v>1435</v>
      </c>
      <c r="M9" s="130" t="str">
        <f>Podkarpacki!E10</f>
        <v>-</v>
      </c>
      <c r="N9" s="130">
        <f>Podlaski!E10</f>
        <v>4393</v>
      </c>
      <c r="O9" s="130">
        <f>Pomorski!E10</f>
        <v>6522</v>
      </c>
      <c r="P9" s="130">
        <f>Śląski!E10</f>
        <v>7244</v>
      </c>
      <c r="Q9" s="130" t="str">
        <f>Świętokrzyski!E10</f>
        <v>-</v>
      </c>
      <c r="R9" s="130">
        <f>WarmińskoMazurski!E10</f>
        <v>2000</v>
      </c>
      <c r="S9" s="130">
        <f>Wielkopolski!E10</f>
        <v>8000</v>
      </c>
      <c r="T9" s="130">
        <f>Zachodniopomorski!E10</f>
        <v>6303</v>
      </c>
    </row>
    <row r="10" spans="1:20" ht="28.5" customHeight="1">
      <c r="A10" s="84" t="s">
        <v>64</v>
      </c>
      <c r="B10" s="40" t="s">
        <v>65</v>
      </c>
      <c r="C10" s="122" t="str">
        <f>CENTRALA!E11</f>
        <v>-</v>
      </c>
      <c r="D10" s="123">
        <f t="shared" si="0"/>
        <v>12303</v>
      </c>
      <c r="E10" s="130">
        <f>Dolnośląski!E11</f>
        <v>3000</v>
      </c>
      <c r="F10" s="130" t="str">
        <f>KujawskoPomorski!E11</f>
        <v>-</v>
      </c>
      <c r="G10" s="130" t="str">
        <f>Lubelski!E11</f>
        <v>-</v>
      </c>
      <c r="H10" s="130" t="str">
        <f>Lubuski!E11</f>
        <v>-</v>
      </c>
      <c r="I10" s="130" t="str">
        <f>Łódzki!E11</f>
        <v>-</v>
      </c>
      <c r="J10" s="130" t="str">
        <f>Małopolski!E11</f>
        <v>-</v>
      </c>
      <c r="K10" s="130" t="str">
        <f>Mazowiecki!E11</f>
        <v>-</v>
      </c>
      <c r="L10" s="130" t="str">
        <f>Opolski!E11</f>
        <v>-</v>
      </c>
      <c r="M10" s="130" t="str">
        <f>Podkarpacki!E11</f>
        <v>-</v>
      </c>
      <c r="N10" s="130">
        <f>Podlaski!E11</f>
        <v>2000</v>
      </c>
      <c r="O10" s="130" t="str">
        <f>Pomorski!E11</f>
        <v>-</v>
      </c>
      <c r="P10" s="130" t="str">
        <f>Śląski!E11</f>
        <v>-</v>
      </c>
      <c r="Q10" s="130" t="str">
        <f>Świętokrzyski!E11</f>
        <v>-</v>
      </c>
      <c r="R10" s="130" t="str">
        <f>WarmińskoMazurski!E11</f>
        <v>-</v>
      </c>
      <c r="S10" s="130">
        <f>Wielkopolski!E11</f>
        <v>4000</v>
      </c>
      <c r="T10" s="130">
        <f>Zachodniopomorski!E11</f>
        <v>3303</v>
      </c>
    </row>
    <row r="11" spans="1:20" ht="28.5" customHeight="1">
      <c r="A11" s="35" t="s">
        <v>4</v>
      </c>
      <c r="B11" s="83" t="s">
        <v>166</v>
      </c>
      <c r="C11" s="122" t="str">
        <f>CENTRALA!E12</f>
        <v>-</v>
      </c>
      <c r="D11" s="123">
        <f t="shared" si="0"/>
        <v>900</v>
      </c>
      <c r="E11" s="130">
        <f>Dolnośląski!E12</f>
        <v>500</v>
      </c>
      <c r="F11" s="130" t="str">
        <f>KujawskoPomorski!E12</f>
        <v>-</v>
      </c>
      <c r="G11" s="130" t="str">
        <f>Lubelski!E12</f>
        <v>-</v>
      </c>
      <c r="H11" s="130" t="str">
        <f>Lubuski!E12</f>
        <v>-</v>
      </c>
      <c r="I11" s="130" t="str">
        <f>Łódzki!E12</f>
        <v>-</v>
      </c>
      <c r="J11" s="130" t="str">
        <f>Małopolski!E12</f>
        <v>-</v>
      </c>
      <c r="K11" s="130" t="str">
        <f>Mazowiecki!E12</f>
        <v>-</v>
      </c>
      <c r="L11" s="130">
        <f>Opolski!E12</f>
        <v>400</v>
      </c>
      <c r="M11" s="130" t="str">
        <f>Podkarpacki!E12</f>
        <v>-</v>
      </c>
      <c r="N11" s="130" t="str">
        <f>Podlaski!E12</f>
        <v>-</v>
      </c>
      <c r="O11" s="130" t="str">
        <f>Pomorski!E12</f>
        <v>-</v>
      </c>
      <c r="P11" s="130" t="str">
        <f>Śląski!E12</f>
        <v>-</v>
      </c>
      <c r="Q11" s="130" t="str">
        <f>Świętokrzyski!E12</f>
        <v>-</v>
      </c>
      <c r="R11" s="130" t="str">
        <f>WarmińskoMazurski!E12</f>
        <v>-</v>
      </c>
      <c r="S11" s="130" t="str">
        <f>Wielkopolski!E12</f>
        <v>-</v>
      </c>
      <c r="T11" s="130" t="str">
        <f>Zachodniopomorski!E12</f>
        <v>-</v>
      </c>
    </row>
    <row r="12" spans="1:20" ht="28.5" customHeight="1">
      <c r="A12" s="35" t="s">
        <v>5</v>
      </c>
      <c r="B12" s="83" t="s">
        <v>161</v>
      </c>
      <c r="C12" s="122" t="str">
        <f>CENTRALA!E13</f>
        <v>-</v>
      </c>
      <c r="D12" s="123">
        <f t="shared" si="0"/>
        <v>1400</v>
      </c>
      <c r="E12" s="130">
        <f>Dolnośląski!E13</f>
        <v>1000</v>
      </c>
      <c r="F12" s="130" t="str">
        <f>KujawskoPomorski!E13</f>
        <v>-</v>
      </c>
      <c r="G12" s="130" t="str">
        <f>Lubelski!E13</f>
        <v>-</v>
      </c>
      <c r="H12" s="130" t="str">
        <f>Lubuski!E13</f>
        <v>-</v>
      </c>
      <c r="I12" s="130" t="str">
        <f>Łódzki!E13</f>
        <v>-</v>
      </c>
      <c r="J12" s="130" t="str">
        <f>Małopolski!E13</f>
        <v>-</v>
      </c>
      <c r="K12" s="130" t="str">
        <f>Mazowiecki!E13</f>
        <v>-</v>
      </c>
      <c r="L12" s="130">
        <f>Opolski!E13</f>
        <v>400</v>
      </c>
      <c r="M12" s="130" t="str">
        <f>Podkarpacki!E13</f>
        <v>-</v>
      </c>
      <c r="N12" s="130" t="str">
        <f>Podlaski!E13</f>
        <v>-</v>
      </c>
      <c r="O12" s="130" t="str">
        <f>Pomorski!E13</f>
        <v>-</v>
      </c>
      <c r="P12" s="130" t="str">
        <f>Śląski!E13</f>
        <v>-</v>
      </c>
      <c r="Q12" s="130" t="str">
        <f>Świętokrzyski!E13</f>
        <v>-</v>
      </c>
      <c r="R12" s="130" t="str">
        <f>WarmińskoMazurski!E13</f>
        <v>-</v>
      </c>
      <c r="S12" s="130" t="str">
        <f>Wielkopolski!E13</f>
        <v>-</v>
      </c>
      <c r="T12" s="130" t="str">
        <f>Zachodniopomorski!E13</f>
        <v>-</v>
      </c>
    </row>
    <row r="13" spans="1:20" ht="28.5" customHeight="1">
      <c r="A13" s="35" t="s">
        <v>6</v>
      </c>
      <c r="B13" s="83" t="s">
        <v>170</v>
      </c>
      <c r="C13" s="122" t="str">
        <f>CENTRALA!E14</f>
        <v>-</v>
      </c>
      <c r="D13" s="123">
        <f t="shared" si="0"/>
        <v>910</v>
      </c>
      <c r="E13" s="130" t="str">
        <f>Dolnośląski!E14</f>
        <v>-</v>
      </c>
      <c r="F13" s="130" t="str">
        <f>KujawskoPomorski!E14</f>
        <v>-</v>
      </c>
      <c r="G13" s="130" t="str">
        <f>Lubelski!E14</f>
        <v>-</v>
      </c>
      <c r="H13" s="130" t="str">
        <f>Lubuski!E14</f>
        <v>-</v>
      </c>
      <c r="I13" s="130" t="str">
        <f>Łódzki!E14</f>
        <v>-</v>
      </c>
      <c r="J13" s="130" t="str">
        <f>Małopolski!E14</f>
        <v>-</v>
      </c>
      <c r="K13" s="130" t="str">
        <f>Mazowiecki!E14</f>
        <v>-</v>
      </c>
      <c r="L13" s="130" t="str">
        <f>Opolski!E14</f>
        <v>-</v>
      </c>
      <c r="M13" s="130" t="str">
        <f>Podkarpacki!E14</f>
        <v>-</v>
      </c>
      <c r="N13" s="130" t="str">
        <f>Podlaski!E14</f>
        <v>-</v>
      </c>
      <c r="O13" s="130" t="str">
        <f>Pomorski!E14</f>
        <v>-</v>
      </c>
      <c r="P13" s="130" t="str">
        <f>Śląski!E14</f>
        <v>-</v>
      </c>
      <c r="Q13" s="130">
        <f>Świętokrzyski!E14</f>
        <v>910</v>
      </c>
      <c r="R13" s="130" t="str">
        <f>WarmińskoMazurski!E14</f>
        <v>-</v>
      </c>
      <c r="S13" s="130" t="str">
        <f>Wielkopolski!E14</f>
        <v>-</v>
      </c>
      <c r="T13" s="130" t="str">
        <f>Zachodniopomorski!E14</f>
        <v>-</v>
      </c>
    </row>
    <row r="14" spans="1:20" ht="28.5" customHeight="1">
      <c r="A14" s="35" t="s">
        <v>7</v>
      </c>
      <c r="B14" s="83" t="s">
        <v>169</v>
      </c>
      <c r="C14" s="122" t="str">
        <f>CENTRALA!E15</f>
        <v>-</v>
      </c>
      <c r="D14" s="123">
        <f t="shared" si="0"/>
        <v>2000</v>
      </c>
      <c r="E14" s="130" t="str">
        <f>Dolnośląski!E15</f>
        <v>-</v>
      </c>
      <c r="F14" s="130" t="str">
        <f>KujawskoPomorski!E15</f>
        <v>-</v>
      </c>
      <c r="G14" s="130" t="str">
        <f>Lubelski!E15</f>
        <v>-</v>
      </c>
      <c r="H14" s="130" t="str">
        <f>Lubuski!E15</f>
        <v>-</v>
      </c>
      <c r="I14" s="130" t="str">
        <f>Łódzki!E15</f>
        <v>-</v>
      </c>
      <c r="J14" s="130" t="str">
        <f>Małopolski!E15</f>
        <v>-</v>
      </c>
      <c r="K14" s="130" t="str">
        <f>Mazowiecki!E15</f>
        <v>-</v>
      </c>
      <c r="L14" s="130" t="str">
        <f>Opolski!E15</f>
        <v>-</v>
      </c>
      <c r="M14" s="130" t="str">
        <f>Podkarpacki!E15</f>
        <v>-</v>
      </c>
      <c r="N14" s="130" t="str">
        <f>Podlaski!E15</f>
        <v>-</v>
      </c>
      <c r="O14" s="130" t="str">
        <f>Pomorski!E15</f>
        <v>-</v>
      </c>
      <c r="P14" s="130">
        <f>Śląski!E15</f>
        <v>2000</v>
      </c>
      <c r="Q14" s="130" t="str">
        <f>Świętokrzyski!E15</f>
        <v>-</v>
      </c>
      <c r="R14" s="130" t="str">
        <f>WarmińskoMazurski!E15</f>
        <v>-</v>
      </c>
      <c r="S14" s="130" t="str">
        <f>Wielkopolski!E15</f>
        <v>-</v>
      </c>
      <c r="T14" s="130" t="str">
        <f>Zachodniopomorski!E15</f>
        <v>-</v>
      </c>
    </row>
    <row r="15" spans="1:20" ht="28.5" customHeight="1" hidden="1">
      <c r="A15" s="35" t="s">
        <v>8</v>
      </c>
      <c r="B15" s="83" t="s">
        <v>162</v>
      </c>
      <c r="C15" s="122" t="str">
        <f>CENTRALA!E16</f>
        <v>-</v>
      </c>
      <c r="D15" s="123">
        <f t="shared" si="0"/>
        <v>0</v>
      </c>
      <c r="E15" s="130" t="str">
        <f>Dolnośląski!E16</f>
        <v>-</v>
      </c>
      <c r="F15" s="130" t="str">
        <f>KujawskoPomorski!E16</f>
        <v>-</v>
      </c>
      <c r="G15" s="130" t="str">
        <f>Lubelski!E16</f>
        <v>-</v>
      </c>
      <c r="H15" s="130" t="str">
        <f>Lubuski!E16</f>
        <v>-</v>
      </c>
      <c r="I15" s="130" t="str">
        <f>Łódzki!E16</f>
        <v>-</v>
      </c>
      <c r="J15" s="130" t="str">
        <f>Małopolski!E16</f>
        <v>-</v>
      </c>
      <c r="K15" s="130" t="str">
        <f>Mazowiecki!E16</f>
        <v>-</v>
      </c>
      <c r="L15" s="130" t="str">
        <f>Opolski!E16</f>
        <v>-</v>
      </c>
      <c r="M15" s="130" t="str">
        <f>Podkarpacki!E16</f>
        <v>-</v>
      </c>
      <c r="N15" s="130" t="str">
        <f>Podlaski!E16</f>
        <v>-</v>
      </c>
      <c r="O15" s="130" t="str">
        <f>Pomorski!E16</f>
        <v>-</v>
      </c>
      <c r="P15" s="130" t="str">
        <f>Śląski!E16</f>
        <v>-</v>
      </c>
      <c r="Q15" s="130" t="str">
        <f>Świętokrzyski!E16</f>
        <v>-</v>
      </c>
      <c r="R15" s="130" t="str">
        <f>WarmińskoMazurski!E16</f>
        <v>-</v>
      </c>
      <c r="S15" s="130" t="str">
        <f>Wielkopolski!E16</f>
        <v>-</v>
      </c>
      <c r="T15" s="130" t="str">
        <f>Zachodniopomorski!E16</f>
        <v>-</v>
      </c>
    </row>
    <row r="16" spans="1:20" ht="28.5" customHeight="1" hidden="1">
      <c r="A16" s="35" t="s">
        <v>9</v>
      </c>
      <c r="B16" s="83" t="s">
        <v>163</v>
      </c>
      <c r="C16" s="122" t="str">
        <f>CENTRALA!E17</f>
        <v>-</v>
      </c>
      <c r="D16" s="123">
        <f t="shared" si="0"/>
        <v>0</v>
      </c>
      <c r="E16" s="130" t="str">
        <f>Dolnośląski!E17</f>
        <v>-</v>
      </c>
      <c r="F16" s="130" t="str">
        <f>KujawskoPomorski!E17</f>
        <v>-</v>
      </c>
      <c r="G16" s="130" t="str">
        <f>Lubelski!E17</f>
        <v>-</v>
      </c>
      <c r="H16" s="130" t="str">
        <f>Lubuski!E17</f>
        <v>-</v>
      </c>
      <c r="I16" s="130" t="str">
        <f>Łódzki!E17</f>
        <v>-</v>
      </c>
      <c r="J16" s="130" t="str">
        <f>Małopolski!E17</f>
        <v>-</v>
      </c>
      <c r="K16" s="130" t="str">
        <f>Mazowiecki!E17</f>
        <v>-</v>
      </c>
      <c r="L16" s="130" t="str">
        <f>Opolski!E17</f>
        <v>-</v>
      </c>
      <c r="M16" s="130" t="str">
        <f>Podkarpacki!E17</f>
        <v>-</v>
      </c>
      <c r="N16" s="130" t="str">
        <f>Podlaski!E17</f>
        <v>-</v>
      </c>
      <c r="O16" s="130" t="str">
        <f>Pomorski!E17</f>
        <v>-</v>
      </c>
      <c r="P16" s="130" t="str">
        <f>Śląski!E17</f>
        <v>-</v>
      </c>
      <c r="Q16" s="130" t="str">
        <f>Świętokrzyski!E17</f>
        <v>-</v>
      </c>
      <c r="R16" s="130" t="str">
        <f>WarmińskoMazurski!E17</f>
        <v>-</v>
      </c>
      <c r="S16" s="130" t="str">
        <f>Wielkopolski!E17</f>
        <v>-</v>
      </c>
      <c r="T16" s="130" t="str">
        <f>Zachodniopomorski!E17</f>
        <v>-</v>
      </c>
    </row>
    <row r="17" spans="1:20" ht="28.5" customHeight="1" hidden="1">
      <c r="A17" s="35" t="s">
        <v>10</v>
      </c>
      <c r="B17" s="83" t="s">
        <v>171</v>
      </c>
      <c r="C17" s="122" t="str">
        <f>CENTRALA!E18</f>
        <v>-</v>
      </c>
      <c r="D17" s="123">
        <f t="shared" si="0"/>
        <v>0</v>
      </c>
      <c r="E17" s="130" t="str">
        <f>Dolnośląski!E18</f>
        <v>-</v>
      </c>
      <c r="F17" s="130" t="str">
        <f>KujawskoPomorski!E18</f>
        <v>-</v>
      </c>
      <c r="G17" s="130" t="str">
        <f>Lubelski!E18</f>
        <v>-</v>
      </c>
      <c r="H17" s="130" t="str">
        <f>Lubuski!E18</f>
        <v>-</v>
      </c>
      <c r="I17" s="130" t="str">
        <f>Łódzki!E18</f>
        <v>-</v>
      </c>
      <c r="J17" s="130" t="str">
        <f>Małopolski!E18</f>
        <v>-</v>
      </c>
      <c r="K17" s="130" t="str">
        <f>Mazowiecki!E18</f>
        <v>-</v>
      </c>
      <c r="L17" s="130" t="str">
        <f>Opolski!E18</f>
        <v>-</v>
      </c>
      <c r="M17" s="130" t="str">
        <f>Podkarpacki!E18</f>
        <v>-</v>
      </c>
      <c r="N17" s="130" t="str">
        <f>Podlaski!E18</f>
        <v>-</v>
      </c>
      <c r="O17" s="130" t="str">
        <f>Pomorski!E18</f>
        <v>-</v>
      </c>
      <c r="P17" s="130" t="str">
        <f>Śląski!E18</f>
        <v>-</v>
      </c>
      <c r="Q17" s="130" t="str">
        <f>Świętokrzyski!E18</f>
        <v>-</v>
      </c>
      <c r="R17" s="130" t="str">
        <f>WarmińskoMazurski!E18</f>
        <v>-</v>
      </c>
      <c r="S17" s="130" t="str">
        <f>Wielkopolski!E18</f>
        <v>-</v>
      </c>
      <c r="T17" s="130" t="str">
        <f>Zachodniopomorski!E18</f>
        <v>-</v>
      </c>
    </row>
    <row r="18" spans="1:20" ht="28.5" customHeight="1" hidden="1">
      <c r="A18" s="35" t="s">
        <v>11</v>
      </c>
      <c r="B18" s="83" t="s">
        <v>164</v>
      </c>
      <c r="C18" s="122" t="str">
        <f>CENTRALA!E19</f>
        <v>-</v>
      </c>
      <c r="D18" s="123">
        <f t="shared" si="0"/>
        <v>0</v>
      </c>
      <c r="E18" s="130" t="str">
        <f>Dolnośląski!E19</f>
        <v>-</v>
      </c>
      <c r="F18" s="130" t="str">
        <f>KujawskoPomorski!E19</f>
        <v>-</v>
      </c>
      <c r="G18" s="130" t="str">
        <f>Lubelski!E19</f>
        <v>-</v>
      </c>
      <c r="H18" s="130" t="str">
        <f>Lubuski!E19</f>
        <v>-</v>
      </c>
      <c r="I18" s="130" t="str">
        <f>Łódzki!E19</f>
        <v>-</v>
      </c>
      <c r="J18" s="130" t="str">
        <f>Małopolski!E19</f>
        <v>-</v>
      </c>
      <c r="K18" s="130" t="str">
        <f>Mazowiecki!E19</f>
        <v>-</v>
      </c>
      <c r="L18" s="130" t="str">
        <f>Opolski!E19</f>
        <v>-</v>
      </c>
      <c r="M18" s="130" t="str">
        <f>Podkarpacki!E19</f>
        <v>-</v>
      </c>
      <c r="N18" s="130" t="str">
        <f>Podlaski!E19</f>
        <v>-</v>
      </c>
      <c r="O18" s="130" t="str">
        <f>Pomorski!E19</f>
        <v>-</v>
      </c>
      <c r="P18" s="130" t="str">
        <f>Śląski!E19</f>
        <v>-</v>
      </c>
      <c r="Q18" s="130" t="str">
        <f>Świętokrzyski!E19</f>
        <v>-</v>
      </c>
      <c r="R18" s="130" t="str">
        <f>WarmińskoMazurski!E19</f>
        <v>-</v>
      </c>
      <c r="S18" s="130" t="str">
        <f>Wielkopolski!E19</f>
        <v>-</v>
      </c>
      <c r="T18" s="130" t="str">
        <f>Zachodniopomorski!E19</f>
        <v>-</v>
      </c>
    </row>
    <row r="19" spans="1:20" ht="28.5" customHeight="1">
      <c r="A19" s="35" t="s">
        <v>12</v>
      </c>
      <c r="B19" s="83" t="s">
        <v>165</v>
      </c>
      <c r="C19" s="122" t="str">
        <f>CENTRALA!E20</f>
        <v>-</v>
      </c>
      <c r="D19" s="123">
        <f t="shared" si="0"/>
        <v>6000</v>
      </c>
      <c r="E19" s="130" t="str">
        <f>Dolnośląski!E20</f>
        <v>-</v>
      </c>
      <c r="F19" s="130" t="str">
        <f>KujawskoPomorski!E20</f>
        <v>-</v>
      </c>
      <c r="G19" s="130" t="str">
        <f>Lubelski!E20</f>
        <v>-</v>
      </c>
      <c r="H19" s="130" t="str">
        <f>Lubuski!E20</f>
        <v>-</v>
      </c>
      <c r="I19" s="130" t="str">
        <f>Łódzki!E20</f>
        <v>-</v>
      </c>
      <c r="J19" s="130" t="str">
        <f>Małopolski!E20</f>
        <v>-</v>
      </c>
      <c r="K19" s="130" t="str">
        <f>Mazowiecki!E20</f>
        <v>-</v>
      </c>
      <c r="L19" s="130" t="str">
        <f>Opolski!E20</f>
        <v>-</v>
      </c>
      <c r="M19" s="130" t="str">
        <f>Podkarpacki!E20</f>
        <v>-</v>
      </c>
      <c r="N19" s="130" t="str">
        <f>Podlaski!E20</f>
        <v>-</v>
      </c>
      <c r="O19" s="130">
        <f>Pomorski!E20</f>
        <v>1000</v>
      </c>
      <c r="P19" s="130">
        <f>Śląski!E20</f>
        <v>5000</v>
      </c>
      <c r="Q19" s="130" t="str">
        <f>Świętokrzyski!E20</f>
        <v>-</v>
      </c>
      <c r="R19" s="130" t="str">
        <f>WarmińskoMazurski!E20</f>
        <v>-</v>
      </c>
      <c r="S19" s="130" t="str">
        <f>Wielkopolski!E20</f>
        <v>-</v>
      </c>
      <c r="T19" s="130" t="str">
        <f>Zachodniopomorski!E20</f>
        <v>-</v>
      </c>
    </row>
    <row r="20" spans="1:20" ht="28.5" customHeight="1">
      <c r="A20" s="35" t="s">
        <v>14</v>
      </c>
      <c r="B20" s="41" t="s">
        <v>13</v>
      </c>
      <c r="C20" s="122" t="str">
        <f>CENTRALA!E21</f>
        <v>-</v>
      </c>
      <c r="D20" s="123">
        <f t="shared" si="0"/>
        <v>3500</v>
      </c>
      <c r="E20" s="130">
        <f>Dolnośląski!E21</f>
        <v>500</v>
      </c>
      <c r="F20" s="130" t="str">
        <f>KujawskoPomorski!E21</f>
        <v>-</v>
      </c>
      <c r="G20" s="130" t="str">
        <f>Lubelski!E21</f>
        <v>-</v>
      </c>
      <c r="H20" s="130" t="str">
        <f>Lubuski!E21</f>
        <v>-</v>
      </c>
      <c r="I20" s="130" t="str">
        <f>Łódzki!E21</f>
        <v>-</v>
      </c>
      <c r="J20" s="130" t="str">
        <f>Małopolski!E21</f>
        <v>-</v>
      </c>
      <c r="K20" s="130" t="str">
        <f>Mazowiecki!E21</f>
        <v>-</v>
      </c>
      <c r="L20" s="130" t="str">
        <f>Opolski!E21</f>
        <v>-</v>
      </c>
      <c r="M20" s="130" t="str">
        <f>Podkarpacki!E21</f>
        <v>-</v>
      </c>
      <c r="N20" s="130" t="str">
        <f>Podlaski!E21</f>
        <v>-</v>
      </c>
      <c r="O20" s="130" t="str">
        <f>Pomorski!E21</f>
        <v>-</v>
      </c>
      <c r="P20" s="130">
        <f>Śląski!E21</f>
        <v>3000</v>
      </c>
      <c r="Q20" s="130" t="str">
        <f>Świętokrzyski!E21</f>
        <v>-</v>
      </c>
      <c r="R20" s="130" t="str">
        <f>WarmińskoMazurski!E21</f>
        <v>-</v>
      </c>
      <c r="S20" s="130" t="str">
        <f>Wielkopolski!E21</f>
        <v>-</v>
      </c>
      <c r="T20" s="130" t="str">
        <f>Zachodniopomorski!E21</f>
        <v>-</v>
      </c>
    </row>
    <row r="21" spans="1:20" ht="28.5" customHeight="1">
      <c r="A21" s="36" t="s">
        <v>15</v>
      </c>
      <c r="B21" s="83" t="s">
        <v>167</v>
      </c>
      <c r="C21" s="122" t="str">
        <f>CENTRALA!E22</f>
        <v>-</v>
      </c>
      <c r="D21" s="123">
        <f t="shared" si="0"/>
        <v>10698</v>
      </c>
      <c r="E21" s="130" t="str">
        <f>Dolnośląski!E22</f>
        <v>-</v>
      </c>
      <c r="F21" s="130">
        <f>KujawskoPomorski!E22</f>
        <v>7698</v>
      </c>
      <c r="G21" s="130" t="str">
        <f>Lubelski!E22</f>
        <v>-</v>
      </c>
      <c r="H21" s="130" t="str">
        <f>Lubuski!E22</f>
        <v>-</v>
      </c>
      <c r="I21" s="130" t="str">
        <f>Łódzki!E22</f>
        <v>-</v>
      </c>
      <c r="J21" s="130" t="str">
        <f>Małopolski!E22</f>
        <v>-</v>
      </c>
      <c r="K21" s="130" t="str">
        <f>Mazowiecki!E22</f>
        <v>-</v>
      </c>
      <c r="L21" s="130" t="str">
        <f>Opolski!E22</f>
        <v>-</v>
      </c>
      <c r="M21" s="130" t="str">
        <f>Podkarpacki!E22</f>
        <v>-</v>
      </c>
      <c r="N21" s="130" t="str">
        <f>Podlaski!E22</f>
        <v>-</v>
      </c>
      <c r="O21" s="130" t="str">
        <f>Pomorski!E22</f>
        <v>-</v>
      </c>
      <c r="P21" s="130" t="str">
        <f>Śląski!E22</f>
        <v>-</v>
      </c>
      <c r="Q21" s="130">
        <f>Świętokrzyski!E22</f>
        <v>3000</v>
      </c>
      <c r="R21" s="130" t="str">
        <f>WarmińskoMazurski!E22</f>
        <v>-</v>
      </c>
      <c r="S21" s="130" t="str">
        <f>Wielkopolski!E22</f>
        <v>-</v>
      </c>
      <c r="T21" s="130" t="str">
        <f>Zachodniopomorski!E22</f>
        <v>-</v>
      </c>
    </row>
    <row r="22" spans="1:20" ht="28.5" customHeight="1" hidden="1">
      <c r="A22" s="34" t="s">
        <v>172</v>
      </c>
      <c r="B22" s="40" t="s">
        <v>66</v>
      </c>
      <c r="C22" s="122" t="str">
        <f>CENTRALA!E23</f>
        <v>-</v>
      </c>
      <c r="D22" s="123">
        <f t="shared" si="0"/>
        <v>0</v>
      </c>
      <c r="E22" s="130" t="str">
        <f>Dolnośląski!E23</f>
        <v>-</v>
      </c>
      <c r="F22" s="130" t="str">
        <f>KujawskoPomorski!E23</f>
        <v>-</v>
      </c>
      <c r="G22" s="130" t="str">
        <f>Lubelski!E23</f>
        <v>-</v>
      </c>
      <c r="H22" s="130" t="str">
        <f>Lubuski!E23</f>
        <v>-</v>
      </c>
      <c r="I22" s="130" t="str">
        <f>Łódzki!E23</f>
        <v>-</v>
      </c>
      <c r="J22" s="130" t="str">
        <f>Małopolski!E23</f>
        <v>-</v>
      </c>
      <c r="K22" s="130" t="str">
        <f>Mazowiecki!E23</f>
        <v>-</v>
      </c>
      <c r="L22" s="130" t="str">
        <f>Opolski!E23</f>
        <v>-</v>
      </c>
      <c r="M22" s="130" t="str">
        <f>Podkarpacki!E23</f>
        <v>-</v>
      </c>
      <c r="N22" s="130" t="str">
        <f>Podlaski!E23</f>
        <v>-</v>
      </c>
      <c r="O22" s="130" t="str">
        <f>Pomorski!E23</f>
        <v>-</v>
      </c>
      <c r="P22" s="130" t="str">
        <f>Śląski!E23</f>
        <v>-</v>
      </c>
      <c r="Q22" s="130" t="str">
        <f>Świętokrzyski!E23</f>
        <v>-</v>
      </c>
      <c r="R22" s="130" t="str">
        <f>WarmińskoMazurski!E23</f>
        <v>-</v>
      </c>
      <c r="S22" s="130" t="str">
        <f>Wielkopolski!E23</f>
        <v>-</v>
      </c>
      <c r="T22" s="130" t="str">
        <f>Zachodniopomorski!E23</f>
        <v>-</v>
      </c>
    </row>
    <row r="23" spans="1:20" ht="28.5" customHeight="1" hidden="1">
      <c r="A23" s="37" t="s">
        <v>16</v>
      </c>
      <c r="B23" s="42" t="s">
        <v>139</v>
      </c>
      <c r="C23" s="122" t="str">
        <f>CENTRALA!E24</f>
        <v>-</v>
      </c>
      <c r="D23" s="123">
        <f t="shared" si="0"/>
        <v>0</v>
      </c>
      <c r="E23" s="130" t="str">
        <f>Dolnośląski!E24</f>
        <v>-</v>
      </c>
      <c r="F23" s="130" t="str">
        <f>KujawskoPomorski!E24</f>
        <v>-</v>
      </c>
      <c r="G23" s="130" t="str">
        <f>Lubelski!E24</f>
        <v>-</v>
      </c>
      <c r="H23" s="130" t="str">
        <f>Lubuski!E24</f>
        <v>-</v>
      </c>
      <c r="I23" s="130" t="str">
        <f>Łódzki!E24</f>
        <v>-</v>
      </c>
      <c r="J23" s="130" t="str">
        <f>Małopolski!E24</f>
        <v>-</v>
      </c>
      <c r="K23" s="130" t="str">
        <f>Mazowiecki!E24</f>
        <v>-</v>
      </c>
      <c r="L23" s="130" t="str">
        <f>Opolski!E24</f>
        <v>-</v>
      </c>
      <c r="M23" s="130" t="str">
        <f>Podkarpacki!E24</f>
        <v>-</v>
      </c>
      <c r="N23" s="130" t="str">
        <f>Podlaski!E24</f>
        <v>-</v>
      </c>
      <c r="O23" s="130" t="str">
        <f>Pomorski!E24</f>
        <v>-</v>
      </c>
      <c r="P23" s="130" t="str">
        <f>Śląski!E24</f>
        <v>-</v>
      </c>
      <c r="Q23" s="130" t="str">
        <f>Świętokrzyski!E24</f>
        <v>-</v>
      </c>
      <c r="R23" s="130" t="str">
        <f>WarmińskoMazurski!E24</f>
        <v>-</v>
      </c>
      <c r="S23" s="130" t="str">
        <f>Wielkopolski!E24</f>
        <v>-</v>
      </c>
      <c r="T23" s="130" t="str">
        <f>Zachodniopomorski!E24</f>
        <v>-</v>
      </c>
    </row>
    <row r="24" spans="1:20" ht="28.5" customHeight="1" hidden="1">
      <c r="A24" s="37" t="s">
        <v>136</v>
      </c>
      <c r="B24" s="43" t="s">
        <v>60</v>
      </c>
      <c r="C24" s="122" t="str">
        <f>CENTRALA!E25</f>
        <v>-</v>
      </c>
      <c r="D24" s="123">
        <f t="shared" si="0"/>
        <v>0</v>
      </c>
      <c r="E24" s="130" t="str">
        <f>Dolnośląski!E25</f>
        <v>-</v>
      </c>
      <c r="F24" s="130" t="str">
        <f>KujawskoPomorski!E25</f>
        <v>-</v>
      </c>
      <c r="G24" s="130" t="str">
        <f>Lubelski!E25</f>
        <v>-</v>
      </c>
      <c r="H24" s="130" t="str">
        <f>Lubuski!E25</f>
        <v>-</v>
      </c>
      <c r="I24" s="130" t="str">
        <f>Łódzki!E25</f>
        <v>-</v>
      </c>
      <c r="J24" s="130" t="str">
        <f>Małopolski!E25</f>
        <v>-</v>
      </c>
      <c r="K24" s="130" t="str">
        <f>Mazowiecki!E25</f>
        <v>-</v>
      </c>
      <c r="L24" s="130" t="str">
        <f>Opolski!E25</f>
        <v>-</v>
      </c>
      <c r="M24" s="130" t="str">
        <f>Podkarpacki!E25</f>
        <v>-</v>
      </c>
      <c r="N24" s="130" t="str">
        <f>Podlaski!E25</f>
        <v>-</v>
      </c>
      <c r="O24" s="130" t="str">
        <f>Pomorski!E25</f>
        <v>-</v>
      </c>
      <c r="P24" s="130" t="str">
        <f>Śląski!E25</f>
        <v>-</v>
      </c>
      <c r="Q24" s="130" t="str">
        <f>Świętokrzyski!E25</f>
        <v>-</v>
      </c>
      <c r="R24" s="130" t="str">
        <f>WarmińskoMazurski!E25</f>
        <v>-</v>
      </c>
      <c r="S24" s="130" t="str">
        <f>Wielkopolski!E25</f>
        <v>-</v>
      </c>
      <c r="T24" s="130" t="str">
        <f>Zachodniopomorski!E25</f>
        <v>-</v>
      </c>
    </row>
    <row r="25" spans="1:20" ht="28.5" customHeight="1" hidden="1">
      <c r="A25" s="37" t="s">
        <v>137</v>
      </c>
      <c r="B25" s="43" t="s">
        <v>140</v>
      </c>
      <c r="C25" s="122" t="str">
        <f>CENTRALA!E26</f>
        <v>-</v>
      </c>
      <c r="D25" s="123">
        <f t="shared" si="0"/>
        <v>0</v>
      </c>
      <c r="E25" s="130" t="str">
        <f>Dolnośląski!E26</f>
        <v>-</v>
      </c>
      <c r="F25" s="130" t="str">
        <f>KujawskoPomorski!E26</f>
        <v>-</v>
      </c>
      <c r="G25" s="130" t="str">
        <f>Lubelski!E26</f>
        <v>-</v>
      </c>
      <c r="H25" s="130" t="str">
        <f>Lubuski!E26</f>
        <v>-</v>
      </c>
      <c r="I25" s="130" t="str">
        <f>Łódzki!E26</f>
        <v>-</v>
      </c>
      <c r="J25" s="130" t="str">
        <f>Małopolski!E26</f>
        <v>-</v>
      </c>
      <c r="K25" s="130" t="str">
        <f>Mazowiecki!E26</f>
        <v>-</v>
      </c>
      <c r="L25" s="130" t="str">
        <f>Opolski!E26</f>
        <v>-</v>
      </c>
      <c r="M25" s="130" t="str">
        <f>Podkarpacki!E26</f>
        <v>-</v>
      </c>
      <c r="N25" s="130" t="str">
        <f>Podlaski!E26</f>
        <v>-</v>
      </c>
      <c r="O25" s="130" t="str">
        <f>Pomorski!E26</f>
        <v>-</v>
      </c>
      <c r="P25" s="130" t="str">
        <f>Śląski!E26</f>
        <v>-</v>
      </c>
      <c r="Q25" s="130" t="str">
        <f>Świętokrzyski!E26</f>
        <v>-</v>
      </c>
      <c r="R25" s="130" t="str">
        <f>WarmińskoMazurski!E26</f>
        <v>-</v>
      </c>
      <c r="S25" s="130" t="str">
        <f>Wielkopolski!E26</f>
        <v>-</v>
      </c>
      <c r="T25" s="130" t="str">
        <f>Zachodniopomorski!E26</f>
        <v>-</v>
      </c>
    </row>
    <row r="26" spans="1:20" ht="28.5" customHeight="1">
      <c r="A26" s="37" t="s">
        <v>138</v>
      </c>
      <c r="B26" s="43" t="s">
        <v>141</v>
      </c>
      <c r="C26" s="122" t="str">
        <f>CENTRALA!E27</f>
        <v>-</v>
      </c>
      <c r="D26" s="123">
        <f t="shared" si="0"/>
        <v>12432</v>
      </c>
      <c r="E26" s="130" t="str">
        <f>Dolnośląski!E27</f>
        <v>-</v>
      </c>
      <c r="F26" s="130" t="str">
        <f>KujawskoPomorski!E27</f>
        <v>-</v>
      </c>
      <c r="G26" s="130" t="str">
        <f>Lubelski!E27</f>
        <v>-</v>
      </c>
      <c r="H26" s="130" t="str">
        <f>Lubuski!E27</f>
        <v>-</v>
      </c>
      <c r="I26" s="130" t="str">
        <f>Łódzki!E27</f>
        <v>-</v>
      </c>
      <c r="J26" s="130" t="str">
        <f>Małopolski!E27</f>
        <v>-</v>
      </c>
      <c r="K26" s="130" t="str">
        <f>Mazowiecki!E27</f>
        <v>-</v>
      </c>
      <c r="L26" s="130">
        <f>Opolski!E27</f>
        <v>400</v>
      </c>
      <c r="M26" s="130">
        <f>Podkarpacki!E27</f>
        <v>7561</v>
      </c>
      <c r="N26" s="130" t="str">
        <f>Podlaski!E27</f>
        <v>-</v>
      </c>
      <c r="O26" s="130" t="str">
        <f>Pomorski!E27</f>
        <v>-</v>
      </c>
      <c r="P26" s="130" t="str">
        <f>Śląski!E27</f>
        <v>-</v>
      </c>
      <c r="Q26" s="130" t="str">
        <f>Świętokrzyski!E27</f>
        <v>-</v>
      </c>
      <c r="R26" s="130" t="str">
        <f>WarmińskoMazurski!E27</f>
        <v>-</v>
      </c>
      <c r="S26" s="130">
        <f>Wielkopolski!E27</f>
        <v>4471</v>
      </c>
      <c r="T26" s="130" t="str">
        <f>Zachodniopomorski!E27</f>
        <v>-</v>
      </c>
    </row>
    <row r="27" spans="1:20" s="5" customFormat="1" ht="30" customHeight="1" hidden="1">
      <c r="A27" s="38" t="s">
        <v>68</v>
      </c>
      <c r="B27" s="44" t="s">
        <v>69</v>
      </c>
      <c r="C27" s="122" t="str">
        <f>CENTRALA!E28</f>
        <v>-</v>
      </c>
      <c r="D27" s="123">
        <f t="shared" si="0"/>
        <v>0</v>
      </c>
      <c r="E27" s="122" t="str">
        <f>Dolnośląski!E28</f>
        <v>-</v>
      </c>
      <c r="F27" s="122" t="str">
        <f>KujawskoPomorski!E28</f>
        <v>-</v>
      </c>
      <c r="G27" s="122" t="str">
        <f>Lubelski!E28</f>
        <v>-</v>
      </c>
      <c r="H27" s="122" t="str">
        <f>Lubuski!E28</f>
        <v>-</v>
      </c>
      <c r="I27" s="122" t="str">
        <f>Łódzki!E28</f>
        <v>-</v>
      </c>
      <c r="J27" s="122" t="str">
        <f>Małopolski!E28</f>
        <v>-</v>
      </c>
      <c r="K27" s="122" t="str">
        <f>Mazowiecki!E28</f>
        <v>-</v>
      </c>
      <c r="L27" s="122" t="str">
        <f>Opolski!E28</f>
        <v>-</v>
      </c>
      <c r="M27" s="122" t="str">
        <f>Podkarpacki!E28</f>
        <v>-</v>
      </c>
      <c r="N27" s="122" t="str">
        <f>Podlaski!E28</f>
        <v>-</v>
      </c>
      <c r="O27" s="122" t="str">
        <f>Pomorski!E28</f>
        <v>-</v>
      </c>
      <c r="P27" s="122" t="str">
        <f>Śląski!E28</f>
        <v>-</v>
      </c>
      <c r="Q27" s="122" t="str">
        <f>Świętokrzyski!E28</f>
        <v>-</v>
      </c>
      <c r="R27" s="122" t="str">
        <f>WarmińskoMazurski!E28</f>
        <v>-</v>
      </c>
      <c r="S27" s="122" t="str">
        <f>Wielkopolski!E28</f>
        <v>-</v>
      </c>
      <c r="T27" s="122" t="str">
        <f>Zachodniopomorski!E28</f>
        <v>-</v>
      </c>
    </row>
    <row r="28" spans="1:20" s="5" customFormat="1" ht="30" customHeight="1" hidden="1">
      <c r="A28" s="38" t="s">
        <v>67</v>
      </c>
      <c r="B28" s="44" t="s">
        <v>70</v>
      </c>
      <c r="C28" s="122" t="str">
        <f>CENTRALA!E29</f>
        <v>-</v>
      </c>
      <c r="D28" s="123">
        <f t="shared" si="0"/>
        <v>0</v>
      </c>
      <c r="E28" s="122" t="str">
        <f>Dolnośląski!E29</f>
        <v>-</v>
      </c>
      <c r="F28" s="122" t="str">
        <f>KujawskoPomorski!E29</f>
        <v>-</v>
      </c>
      <c r="G28" s="122" t="str">
        <f>Lubelski!E29</f>
        <v>-</v>
      </c>
      <c r="H28" s="122" t="str">
        <f>Lubuski!E29</f>
        <v>-</v>
      </c>
      <c r="I28" s="122" t="str">
        <f>Łódzki!E29</f>
        <v>-</v>
      </c>
      <c r="J28" s="122" t="str">
        <f>Małopolski!E29</f>
        <v>-</v>
      </c>
      <c r="K28" s="122" t="str">
        <f>Mazowiecki!E29</f>
        <v>-</v>
      </c>
      <c r="L28" s="122" t="str">
        <f>Opolski!E29</f>
        <v>-</v>
      </c>
      <c r="M28" s="122" t="str">
        <f>Podkarpacki!E29</f>
        <v>-</v>
      </c>
      <c r="N28" s="122" t="str">
        <f>Podlaski!E29</f>
        <v>-</v>
      </c>
      <c r="O28" s="122" t="str">
        <f>Pomorski!E29</f>
        <v>-</v>
      </c>
      <c r="P28" s="122" t="str">
        <f>Śląski!E29</f>
        <v>-</v>
      </c>
      <c r="Q28" s="122" t="str">
        <f>Świętokrzyski!E29</f>
        <v>-</v>
      </c>
      <c r="R28" s="122" t="str">
        <f>WarmińskoMazurski!E29</f>
        <v>-</v>
      </c>
      <c r="S28" s="122" t="str">
        <f>Wielkopolski!E29</f>
        <v>-</v>
      </c>
      <c r="T28" s="122" t="str">
        <f>Zachodniopomorski!E29</f>
        <v>-</v>
      </c>
    </row>
    <row r="29" spans="1:20" s="3" customFormat="1" ht="30" customHeight="1">
      <c r="A29" s="32" t="s">
        <v>17</v>
      </c>
      <c r="B29" s="52" t="s">
        <v>18</v>
      </c>
      <c r="C29" s="124">
        <f>CENTRALA!E30</f>
        <v>264</v>
      </c>
      <c r="D29" s="124">
        <f>SUM(E29:T29)</f>
        <v>0</v>
      </c>
      <c r="E29" s="124" t="str">
        <f>Dolnośląski!E30</f>
        <v>-</v>
      </c>
      <c r="F29" s="124" t="str">
        <f>KujawskoPomorski!E30</f>
        <v>-</v>
      </c>
      <c r="G29" s="124" t="str">
        <f>Lubelski!E30</f>
        <v>-</v>
      </c>
      <c r="H29" s="124" t="str">
        <f>Lubuski!E30</f>
        <v>-</v>
      </c>
      <c r="I29" s="124" t="str">
        <f>Łódzki!E30</f>
        <v>-</v>
      </c>
      <c r="J29" s="124" t="str">
        <f>Małopolski!E30</f>
        <v>-</v>
      </c>
      <c r="K29" s="124" t="str">
        <f>Mazowiecki!E30</f>
        <v>-</v>
      </c>
      <c r="L29" s="124" t="str">
        <f>Opolski!E30</f>
        <v>-</v>
      </c>
      <c r="M29" s="124" t="str">
        <f>Podkarpacki!E30</f>
        <v>-</v>
      </c>
      <c r="N29" s="124" t="str">
        <f>Podlaski!E30</f>
        <v>-</v>
      </c>
      <c r="O29" s="124" t="str">
        <f>Pomorski!E30</f>
        <v>-</v>
      </c>
      <c r="P29" s="124" t="str">
        <f>Śląski!E30</f>
        <v>-</v>
      </c>
      <c r="Q29" s="124" t="str">
        <f>Świętokrzyski!E30</f>
        <v>-</v>
      </c>
      <c r="R29" s="124" t="str">
        <f>WarmińskoMazurski!E30</f>
        <v>-</v>
      </c>
      <c r="S29" s="124" t="str">
        <f>Wielkopolski!E30</f>
        <v>-</v>
      </c>
      <c r="T29" s="124" t="str">
        <f>Zachodniopomorski!E30</f>
        <v>-</v>
      </c>
    </row>
    <row r="30" spans="1:20" ht="30" customHeight="1">
      <c r="A30" s="37" t="s">
        <v>19</v>
      </c>
      <c r="B30" s="46" t="s">
        <v>20</v>
      </c>
      <c r="C30" s="122">
        <f>CENTRALA!E31</f>
        <v>9</v>
      </c>
      <c r="D30" s="123">
        <f>SUM(E30:T30)</f>
        <v>0</v>
      </c>
      <c r="E30" s="122" t="str">
        <f>Dolnośląski!E31</f>
        <v>-</v>
      </c>
      <c r="F30" s="122" t="str">
        <f>KujawskoPomorski!E31</f>
        <v>-</v>
      </c>
      <c r="G30" s="122" t="str">
        <f>Lubelski!E31</f>
        <v>-</v>
      </c>
      <c r="H30" s="122" t="str">
        <f>Lubuski!E31</f>
        <v>-</v>
      </c>
      <c r="I30" s="122" t="str">
        <f>Łódzki!E31</f>
        <v>-</v>
      </c>
      <c r="J30" s="122" t="str">
        <f>Małopolski!E31</f>
        <v>-</v>
      </c>
      <c r="K30" s="122" t="str">
        <f>Mazowiecki!E31</f>
        <v>-</v>
      </c>
      <c r="L30" s="122" t="str">
        <f>Opolski!E31</f>
        <v>-</v>
      </c>
      <c r="M30" s="122" t="str">
        <f>Podkarpacki!E31</f>
        <v>-</v>
      </c>
      <c r="N30" s="122" t="str">
        <f>Podlaski!E31</f>
        <v>-</v>
      </c>
      <c r="O30" s="122" t="str">
        <f>Pomorski!E31</f>
        <v>-</v>
      </c>
      <c r="P30" s="122" t="str">
        <f>Śląski!E31</f>
        <v>-</v>
      </c>
      <c r="Q30" s="122" t="str">
        <f>Świętokrzyski!E31</f>
        <v>-</v>
      </c>
      <c r="R30" s="122" t="str">
        <f>WarmińskoMazurski!E31</f>
        <v>-</v>
      </c>
      <c r="S30" s="122" t="str">
        <f>Wielkopolski!E31</f>
        <v>-</v>
      </c>
      <c r="T30" s="122" t="str">
        <f>Zachodniopomorski!E31</f>
        <v>-</v>
      </c>
    </row>
    <row r="31" spans="1:20" ht="30" customHeight="1">
      <c r="A31" s="37" t="s">
        <v>21</v>
      </c>
      <c r="B31" s="46" t="s">
        <v>22</v>
      </c>
      <c r="C31" s="122">
        <f>CENTRALA!E32</f>
        <v>35</v>
      </c>
      <c r="D31" s="123">
        <f t="shared" si="0"/>
        <v>0</v>
      </c>
      <c r="E31" s="122" t="str">
        <f>Dolnośląski!E32</f>
        <v>-</v>
      </c>
      <c r="F31" s="122" t="str">
        <f>KujawskoPomorski!E32</f>
        <v>-</v>
      </c>
      <c r="G31" s="122" t="str">
        <f>Lubelski!E32</f>
        <v>-</v>
      </c>
      <c r="H31" s="122" t="str">
        <f>Lubuski!E32</f>
        <v>-</v>
      </c>
      <c r="I31" s="122" t="str">
        <f>Łódzki!E32</f>
        <v>-</v>
      </c>
      <c r="J31" s="122" t="str">
        <f>Małopolski!E32</f>
        <v>-</v>
      </c>
      <c r="K31" s="122" t="str">
        <f>Mazowiecki!E32</f>
        <v>-</v>
      </c>
      <c r="L31" s="122" t="str">
        <f>Opolski!E32</f>
        <v>-</v>
      </c>
      <c r="M31" s="122" t="str">
        <f>Podkarpacki!E32</f>
        <v>-</v>
      </c>
      <c r="N31" s="122" t="str">
        <f>Podlaski!E32</f>
        <v>-</v>
      </c>
      <c r="O31" s="122" t="str">
        <f>Pomorski!E32</f>
        <v>-</v>
      </c>
      <c r="P31" s="122" t="str">
        <f>Śląski!E32</f>
        <v>-</v>
      </c>
      <c r="Q31" s="122" t="str">
        <f>Świętokrzyski!E32</f>
        <v>-</v>
      </c>
      <c r="R31" s="122" t="str">
        <f>WarmińskoMazurski!E32</f>
        <v>-</v>
      </c>
      <c r="S31" s="122" t="str">
        <f>Wielkopolski!E32</f>
        <v>-</v>
      </c>
      <c r="T31" s="122" t="str">
        <f>Zachodniopomorski!E32</f>
        <v>-</v>
      </c>
    </row>
    <row r="32" spans="1:20" ht="30" customHeight="1" hidden="1">
      <c r="A32" s="37" t="s">
        <v>23</v>
      </c>
      <c r="B32" s="47" t="s">
        <v>37</v>
      </c>
      <c r="C32" s="122" t="str">
        <f>CENTRALA!E33</f>
        <v>-</v>
      </c>
      <c r="D32" s="123">
        <f>SUM(E32:T32)</f>
        <v>0</v>
      </c>
      <c r="E32" s="122" t="str">
        <f>Dolnośląski!E33</f>
        <v>-</v>
      </c>
      <c r="F32" s="122" t="str">
        <f>KujawskoPomorski!E33</f>
        <v>-</v>
      </c>
      <c r="G32" s="122" t="str">
        <f>Lubelski!E33</f>
        <v>-</v>
      </c>
      <c r="H32" s="122" t="str">
        <f>Lubuski!E33</f>
        <v>-</v>
      </c>
      <c r="I32" s="122" t="str">
        <f>Łódzki!E33</f>
        <v>-</v>
      </c>
      <c r="J32" s="122" t="str">
        <f>Małopolski!E33</f>
        <v>-</v>
      </c>
      <c r="K32" s="122" t="str">
        <f>Mazowiecki!E33</f>
        <v>-</v>
      </c>
      <c r="L32" s="122" t="str">
        <f>Opolski!E33</f>
        <v>-</v>
      </c>
      <c r="M32" s="122" t="str">
        <f>Podkarpacki!E33</f>
        <v>-</v>
      </c>
      <c r="N32" s="122" t="str">
        <f>Podlaski!E33</f>
        <v>-</v>
      </c>
      <c r="O32" s="122" t="str">
        <f>Pomorski!E33</f>
        <v>-</v>
      </c>
      <c r="P32" s="122" t="str">
        <f>Śląski!E33</f>
        <v>-</v>
      </c>
      <c r="Q32" s="122" t="str">
        <f>Świętokrzyski!E33</f>
        <v>-</v>
      </c>
      <c r="R32" s="122" t="str">
        <f>WarmińskoMazurski!E33</f>
        <v>-</v>
      </c>
      <c r="S32" s="122" t="str">
        <f>Wielkopolski!E33</f>
        <v>-</v>
      </c>
      <c r="T32" s="122" t="str">
        <f>Zachodniopomorski!E33</f>
        <v>-</v>
      </c>
    </row>
    <row r="33" spans="1:20" ht="30" customHeight="1" hidden="1">
      <c r="A33" s="48" t="s">
        <v>45</v>
      </c>
      <c r="B33" s="49" t="s">
        <v>38</v>
      </c>
      <c r="C33" s="122" t="str">
        <f>CENTRALA!E34</f>
        <v>-</v>
      </c>
      <c r="D33" s="123">
        <f t="shared" si="0"/>
        <v>0</v>
      </c>
      <c r="E33" s="122" t="str">
        <f>Dolnośląski!E34</f>
        <v>-</v>
      </c>
      <c r="F33" s="122" t="str">
        <f>KujawskoPomorski!E34</f>
        <v>-</v>
      </c>
      <c r="G33" s="122" t="str">
        <f>Lubelski!E34</f>
        <v>-</v>
      </c>
      <c r="H33" s="122" t="str">
        <f>Lubuski!E34</f>
        <v>-</v>
      </c>
      <c r="I33" s="122" t="str">
        <f>Łódzki!E34</f>
        <v>-</v>
      </c>
      <c r="J33" s="122" t="str">
        <f>Małopolski!E34</f>
        <v>-</v>
      </c>
      <c r="K33" s="122" t="str">
        <f>Mazowiecki!E34</f>
        <v>-</v>
      </c>
      <c r="L33" s="122" t="str">
        <f>Opolski!E34</f>
        <v>-</v>
      </c>
      <c r="M33" s="122" t="str">
        <f>Podkarpacki!E34</f>
        <v>-</v>
      </c>
      <c r="N33" s="122" t="str">
        <f>Podlaski!E34</f>
        <v>-</v>
      </c>
      <c r="O33" s="122" t="str">
        <f>Pomorski!E34</f>
        <v>-</v>
      </c>
      <c r="P33" s="122" t="str">
        <f>Śląski!E34</f>
        <v>-</v>
      </c>
      <c r="Q33" s="122" t="str">
        <f>Świętokrzyski!E34</f>
        <v>-</v>
      </c>
      <c r="R33" s="122" t="str">
        <f>WarmińskoMazurski!E34</f>
        <v>-</v>
      </c>
      <c r="S33" s="122" t="str">
        <f>Wielkopolski!E34</f>
        <v>-</v>
      </c>
      <c r="T33" s="122" t="str">
        <f>Zachodniopomorski!E34</f>
        <v>-</v>
      </c>
    </row>
    <row r="34" spans="1:20" ht="30" customHeight="1" hidden="1">
      <c r="A34" s="48" t="s">
        <v>46</v>
      </c>
      <c r="B34" s="50" t="s">
        <v>39</v>
      </c>
      <c r="C34" s="122" t="str">
        <f>CENTRALA!E35</f>
        <v>-</v>
      </c>
      <c r="D34" s="123">
        <f t="shared" si="0"/>
        <v>0</v>
      </c>
      <c r="E34" s="122" t="str">
        <f>Dolnośląski!E35</f>
        <v>-</v>
      </c>
      <c r="F34" s="122" t="str">
        <f>KujawskoPomorski!E35</f>
        <v>-</v>
      </c>
      <c r="G34" s="122" t="str">
        <f>Lubelski!E35</f>
        <v>-</v>
      </c>
      <c r="H34" s="122" t="str">
        <f>Lubuski!E35</f>
        <v>-</v>
      </c>
      <c r="I34" s="122" t="str">
        <f>Łódzki!E35</f>
        <v>-</v>
      </c>
      <c r="J34" s="122" t="str">
        <f>Małopolski!E35</f>
        <v>-</v>
      </c>
      <c r="K34" s="122" t="str">
        <f>Mazowiecki!E35</f>
        <v>-</v>
      </c>
      <c r="L34" s="122" t="str">
        <f>Opolski!E35</f>
        <v>-</v>
      </c>
      <c r="M34" s="122" t="str">
        <f>Podkarpacki!E35</f>
        <v>-</v>
      </c>
      <c r="N34" s="122" t="str">
        <f>Podlaski!E35</f>
        <v>-</v>
      </c>
      <c r="O34" s="122" t="str">
        <f>Pomorski!E35</f>
        <v>-</v>
      </c>
      <c r="P34" s="122" t="str">
        <f>Śląski!E35</f>
        <v>-</v>
      </c>
      <c r="Q34" s="122" t="str">
        <f>Świętokrzyski!E35</f>
        <v>-</v>
      </c>
      <c r="R34" s="122" t="str">
        <f>WarmińskoMazurski!E35</f>
        <v>-</v>
      </c>
      <c r="S34" s="122" t="str">
        <f>Wielkopolski!E35</f>
        <v>-</v>
      </c>
      <c r="T34" s="122" t="str">
        <f>Zachodniopomorski!E35</f>
        <v>-</v>
      </c>
    </row>
    <row r="35" spans="1:20" ht="30" customHeight="1" hidden="1">
      <c r="A35" s="48" t="s">
        <v>47</v>
      </c>
      <c r="B35" s="49" t="s">
        <v>40</v>
      </c>
      <c r="C35" s="122" t="str">
        <f>CENTRALA!E36</f>
        <v>-</v>
      </c>
      <c r="D35" s="123">
        <f t="shared" si="0"/>
        <v>0</v>
      </c>
      <c r="E35" s="122" t="str">
        <f>Dolnośląski!E36</f>
        <v>-</v>
      </c>
      <c r="F35" s="122" t="str">
        <f>KujawskoPomorski!E36</f>
        <v>-</v>
      </c>
      <c r="G35" s="122" t="str">
        <f>Lubelski!E36</f>
        <v>-</v>
      </c>
      <c r="H35" s="122" t="str">
        <f>Lubuski!E36</f>
        <v>-</v>
      </c>
      <c r="I35" s="122" t="str">
        <f>Łódzki!E36</f>
        <v>-</v>
      </c>
      <c r="J35" s="122" t="str">
        <f>Małopolski!E36</f>
        <v>-</v>
      </c>
      <c r="K35" s="122" t="str">
        <f>Mazowiecki!E36</f>
        <v>-</v>
      </c>
      <c r="L35" s="122" t="str">
        <f>Opolski!E36</f>
        <v>-</v>
      </c>
      <c r="M35" s="122" t="str">
        <f>Podkarpacki!E36</f>
        <v>-</v>
      </c>
      <c r="N35" s="122" t="str">
        <f>Podlaski!E36</f>
        <v>-</v>
      </c>
      <c r="O35" s="122" t="str">
        <f>Pomorski!E36</f>
        <v>-</v>
      </c>
      <c r="P35" s="122" t="str">
        <f>Śląski!E36</f>
        <v>-</v>
      </c>
      <c r="Q35" s="122" t="str">
        <f>Świętokrzyski!E36</f>
        <v>-</v>
      </c>
      <c r="R35" s="122" t="str">
        <f>WarmińskoMazurski!E36</f>
        <v>-</v>
      </c>
      <c r="S35" s="122" t="str">
        <f>Wielkopolski!E36</f>
        <v>-</v>
      </c>
      <c r="T35" s="122" t="str">
        <f>Zachodniopomorski!E36</f>
        <v>-</v>
      </c>
    </row>
    <row r="36" spans="1:20" ht="30" customHeight="1" hidden="1">
      <c r="A36" s="48" t="s">
        <v>48</v>
      </c>
      <c r="B36" s="49" t="s">
        <v>41</v>
      </c>
      <c r="C36" s="122" t="str">
        <f>CENTRALA!E37</f>
        <v>-</v>
      </c>
      <c r="D36" s="123">
        <f t="shared" si="0"/>
        <v>0</v>
      </c>
      <c r="E36" s="122" t="str">
        <f>Dolnośląski!E37</f>
        <v>-</v>
      </c>
      <c r="F36" s="122" t="str">
        <f>KujawskoPomorski!E37</f>
        <v>-</v>
      </c>
      <c r="G36" s="122" t="str">
        <f>Lubelski!E37</f>
        <v>-</v>
      </c>
      <c r="H36" s="122" t="str">
        <f>Lubuski!E37</f>
        <v>-</v>
      </c>
      <c r="I36" s="122" t="str">
        <f>Łódzki!E37</f>
        <v>-</v>
      </c>
      <c r="J36" s="122" t="str">
        <f>Małopolski!E37</f>
        <v>-</v>
      </c>
      <c r="K36" s="122" t="str">
        <f>Mazowiecki!E37</f>
        <v>-</v>
      </c>
      <c r="L36" s="122" t="str">
        <f>Opolski!E37</f>
        <v>-</v>
      </c>
      <c r="M36" s="122" t="str">
        <f>Podkarpacki!E37</f>
        <v>-</v>
      </c>
      <c r="N36" s="122" t="str">
        <f>Podlaski!E37</f>
        <v>-</v>
      </c>
      <c r="O36" s="122" t="str">
        <f>Pomorski!E37</f>
        <v>-</v>
      </c>
      <c r="P36" s="122" t="str">
        <f>Śląski!E37</f>
        <v>-</v>
      </c>
      <c r="Q36" s="122" t="str">
        <f>Świętokrzyski!E37</f>
        <v>-</v>
      </c>
      <c r="R36" s="122" t="str">
        <f>WarmińskoMazurski!E37</f>
        <v>-</v>
      </c>
      <c r="S36" s="122" t="str">
        <f>Wielkopolski!E37</f>
        <v>-</v>
      </c>
      <c r="T36" s="122" t="str">
        <f>Zachodniopomorski!E37</f>
        <v>-</v>
      </c>
    </row>
    <row r="37" spans="1:20" ht="30" customHeight="1" hidden="1">
      <c r="A37" s="48" t="s">
        <v>49</v>
      </c>
      <c r="B37" s="49" t="s">
        <v>42</v>
      </c>
      <c r="C37" s="122" t="str">
        <f>CENTRALA!E38</f>
        <v>-</v>
      </c>
      <c r="D37" s="123">
        <f t="shared" si="0"/>
        <v>0</v>
      </c>
      <c r="E37" s="122" t="str">
        <f>Dolnośląski!E38</f>
        <v>-</v>
      </c>
      <c r="F37" s="122" t="str">
        <f>KujawskoPomorski!E38</f>
        <v>-</v>
      </c>
      <c r="G37" s="122" t="str">
        <f>Lubelski!E38</f>
        <v>-</v>
      </c>
      <c r="H37" s="122" t="str">
        <f>Lubuski!E38</f>
        <v>-</v>
      </c>
      <c r="I37" s="122" t="str">
        <f>Łódzki!E38</f>
        <v>-</v>
      </c>
      <c r="J37" s="122" t="str">
        <f>Małopolski!E38</f>
        <v>-</v>
      </c>
      <c r="K37" s="122" t="str">
        <f>Mazowiecki!E38</f>
        <v>-</v>
      </c>
      <c r="L37" s="122" t="str">
        <f>Opolski!E38</f>
        <v>-</v>
      </c>
      <c r="M37" s="122" t="str">
        <f>Podkarpacki!E38</f>
        <v>-</v>
      </c>
      <c r="N37" s="122" t="str">
        <f>Podlaski!E38</f>
        <v>-</v>
      </c>
      <c r="O37" s="122" t="str">
        <f>Pomorski!E38</f>
        <v>-</v>
      </c>
      <c r="P37" s="122" t="str">
        <f>Śląski!E38</f>
        <v>-</v>
      </c>
      <c r="Q37" s="122" t="str">
        <f>Świętokrzyski!E38</f>
        <v>-</v>
      </c>
      <c r="R37" s="122" t="str">
        <f>WarmińskoMazurski!E38</f>
        <v>-</v>
      </c>
      <c r="S37" s="122" t="str">
        <f>Wielkopolski!E38</f>
        <v>-</v>
      </c>
      <c r="T37" s="122" t="str">
        <f>Zachodniopomorski!E38</f>
        <v>-</v>
      </c>
    </row>
    <row r="38" spans="1:20" ht="30" customHeight="1" hidden="1">
      <c r="A38" s="48" t="s">
        <v>50</v>
      </c>
      <c r="B38" s="49" t="s">
        <v>43</v>
      </c>
      <c r="C38" s="122" t="str">
        <f>CENTRALA!E39</f>
        <v>-</v>
      </c>
      <c r="D38" s="123">
        <f t="shared" si="0"/>
        <v>0</v>
      </c>
      <c r="E38" s="122" t="str">
        <f>Dolnośląski!E39</f>
        <v>-</v>
      </c>
      <c r="F38" s="122" t="str">
        <f>KujawskoPomorski!E39</f>
        <v>-</v>
      </c>
      <c r="G38" s="122" t="str">
        <f>Lubelski!E39</f>
        <v>-</v>
      </c>
      <c r="H38" s="122" t="str">
        <f>Lubuski!E39</f>
        <v>-</v>
      </c>
      <c r="I38" s="122" t="str">
        <f>Łódzki!E39</f>
        <v>-</v>
      </c>
      <c r="J38" s="122" t="str">
        <f>Małopolski!E39</f>
        <v>-</v>
      </c>
      <c r="K38" s="122" t="str">
        <f>Mazowiecki!E39</f>
        <v>-</v>
      </c>
      <c r="L38" s="122" t="str">
        <f>Opolski!E39</f>
        <v>-</v>
      </c>
      <c r="M38" s="122" t="str">
        <f>Podkarpacki!E39</f>
        <v>-</v>
      </c>
      <c r="N38" s="122" t="str">
        <f>Podlaski!E39</f>
        <v>-</v>
      </c>
      <c r="O38" s="122" t="str">
        <f>Pomorski!E39</f>
        <v>-</v>
      </c>
      <c r="P38" s="122" t="str">
        <f>Śląski!E39</f>
        <v>-</v>
      </c>
      <c r="Q38" s="122" t="str">
        <f>Świętokrzyski!E39</f>
        <v>-</v>
      </c>
      <c r="R38" s="122" t="str">
        <f>WarmińskoMazurski!E39</f>
        <v>-</v>
      </c>
      <c r="S38" s="122" t="str">
        <f>Wielkopolski!E39</f>
        <v>-</v>
      </c>
      <c r="T38" s="122" t="str">
        <f>Zachodniopomorski!E39</f>
        <v>-</v>
      </c>
    </row>
    <row r="39" spans="1:20" ht="30" customHeight="1" hidden="1">
      <c r="A39" s="48" t="s">
        <v>51</v>
      </c>
      <c r="B39" s="49" t="s">
        <v>44</v>
      </c>
      <c r="C39" s="122" t="str">
        <f>CENTRALA!E40</f>
        <v>-</v>
      </c>
      <c r="D39" s="123">
        <f t="shared" si="0"/>
        <v>0</v>
      </c>
      <c r="E39" s="122" t="str">
        <f>Dolnośląski!E40</f>
        <v>-</v>
      </c>
      <c r="F39" s="122" t="str">
        <f>KujawskoPomorski!E40</f>
        <v>-</v>
      </c>
      <c r="G39" s="122" t="str">
        <f>Lubelski!E40</f>
        <v>-</v>
      </c>
      <c r="H39" s="122" t="str">
        <f>Lubuski!E40</f>
        <v>-</v>
      </c>
      <c r="I39" s="122" t="str">
        <f>Łódzki!E40</f>
        <v>-</v>
      </c>
      <c r="J39" s="122" t="str">
        <f>Małopolski!E40</f>
        <v>-</v>
      </c>
      <c r="K39" s="122" t="str">
        <f>Mazowiecki!E40</f>
        <v>-</v>
      </c>
      <c r="L39" s="122" t="str">
        <f>Opolski!E40</f>
        <v>-</v>
      </c>
      <c r="M39" s="122" t="str">
        <f>Podkarpacki!E40</f>
        <v>-</v>
      </c>
      <c r="N39" s="122" t="str">
        <f>Podlaski!E40</f>
        <v>-</v>
      </c>
      <c r="O39" s="122" t="str">
        <f>Pomorski!E40</f>
        <v>-</v>
      </c>
      <c r="P39" s="122" t="str">
        <f>Śląski!E40</f>
        <v>-</v>
      </c>
      <c r="Q39" s="122" t="str">
        <f>Świętokrzyski!E40</f>
        <v>-</v>
      </c>
      <c r="R39" s="122" t="str">
        <f>WarmińskoMazurski!E40</f>
        <v>-</v>
      </c>
      <c r="S39" s="122" t="str">
        <f>Wielkopolski!E40</f>
        <v>-</v>
      </c>
      <c r="T39" s="122" t="str">
        <f>Zachodniopomorski!E40</f>
        <v>-</v>
      </c>
    </row>
    <row r="40" spans="1:20" ht="30" customHeight="1">
      <c r="A40" s="37" t="s">
        <v>24</v>
      </c>
      <c r="B40" s="46" t="s">
        <v>25</v>
      </c>
      <c r="C40" s="122">
        <f>CENTRALA!E41</f>
        <v>109</v>
      </c>
      <c r="D40" s="123">
        <f t="shared" si="0"/>
        <v>0</v>
      </c>
      <c r="E40" s="122" t="str">
        <f>Dolnośląski!E41</f>
        <v>-</v>
      </c>
      <c r="F40" s="122" t="str">
        <f>KujawskoPomorski!E41</f>
        <v>-</v>
      </c>
      <c r="G40" s="122" t="str">
        <f>Lubelski!E41</f>
        <v>-</v>
      </c>
      <c r="H40" s="122" t="str">
        <f>Lubuski!E41</f>
        <v>-</v>
      </c>
      <c r="I40" s="122" t="str">
        <f>Łódzki!E41</f>
        <v>-</v>
      </c>
      <c r="J40" s="122" t="str">
        <f>Małopolski!E41</f>
        <v>-</v>
      </c>
      <c r="K40" s="122" t="str">
        <f>Mazowiecki!E41</f>
        <v>-</v>
      </c>
      <c r="L40" s="122" t="str">
        <f>Opolski!E41</f>
        <v>-</v>
      </c>
      <c r="M40" s="122" t="str">
        <f>Podkarpacki!E41</f>
        <v>-</v>
      </c>
      <c r="N40" s="122" t="str">
        <f>Podlaski!E41</f>
        <v>-</v>
      </c>
      <c r="O40" s="122" t="str">
        <f>Pomorski!E41</f>
        <v>-</v>
      </c>
      <c r="P40" s="122" t="str">
        <f>Śląski!E41</f>
        <v>-</v>
      </c>
      <c r="Q40" s="122" t="str">
        <f>Świętokrzyski!E41</f>
        <v>-</v>
      </c>
      <c r="R40" s="122" t="str">
        <f>WarmińskoMazurski!E41</f>
        <v>-</v>
      </c>
      <c r="S40" s="122" t="str">
        <f>Wielkopolski!E41</f>
        <v>-</v>
      </c>
      <c r="T40" s="122" t="str">
        <f>Zachodniopomorski!E41</f>
        <v>-</v>
      </c>
    </row>
    <row r="41" spans="1:20" ht="30" customHeight="1">
      <c r="A41" s="37" t="s">
        <v>26</v>
      </c>
      <c r="B41" s="47" t="s">
        <v>61</v>
      </c>
      <c r="C41" s="122">
        <f>CENTRALA!E42</f>
        <v>67</v>
      </c>
      <c r="D41" s="123">
        <f t="shared" si="0"/>
        <v>0</v>
      </c>
      <c r="E41" s="122" t="str">
        <f>Dolnośląski!E42</f>
        <v>-</v>
      </c>
      <c r="F41" s="122" t="str">
        <f>KujawskoPomorski!E42</f>
        <v>-</v>
      </c>
      <c r="G41" s="122" t="str">
        <f>Lubelski!E42</f>
        <v>-</v>
      </c>
      <c r="H41" s="122" t="str">
        <f>Lubuski!E42</f>
        <v>-</v>
      </c>
      <c r="I41" s="122" t="str">
        <f>Łódzki!E42</f>
        <v>-</v>
      </c>
      <c r="J41" s="122" t="str">
        <f>Małopolski!E42</f>
        <v>-</v>
      </c>
      <c r="K41" s="122" t="str">
        <f>Mazowiecki!E42</f>
        <v>-</v>
      </c>
      <c r="L41" s="122" t="str">
        <f>Opolski!E42</f>
        <v>-</v>
      </c>
      <c r="M41" s="122" t="str">
        <f>Podkarpacki!E42</f>
        <v>-</v>
      </c>
      <c r="N41" s="122" t="str">
        <f>Podlaski!E42</f>
        <v>-</v>
      </c>
      <c r="O41" s="122" t="str">
        <f>Pomorski!E42</f>
        <v>-</v>
      </c>
      <c r="P41" s="122" t="str">
        <f>Śląski!E42</f>
        <v>-</v>
      </c>
      <c r="Q41" s="122" t="str">
        <f>Świętokrzyski!E42</f>
        <v>-</v>
      </c>
      <c r="R41" s="122" t="str">
        <f>WarmińskoMazurski!E42</f>
        <v>-</v>
      </c>
      <c r="S41" s="122" t="str">
        <f>Wielkopolski!E42</f>
        <v>-</v>
      </c>
      <c r="T41" s="122" t="str">
        <f>Zachodniopomorski!E42</f>
        <v>-</v>
      </c>
    </row>
    <row r="42" spans="1:20" ht="30" customHeight="1">
      <c r="A42" s="48" t="s">
        <v>56</v>
      </c>
      <c r="B42" s="49" t="s">
        <v>52</v>
      </c>
      <c r="C42" s="122">
        <f>CENTRALA!E43</f>
        <v>13</v>
      </c>
      <c r="D42" s="123">
        <f t="shared" si="0"/>
        <v>0</v>
      </c>
      <c r="E42" s="122" t="str">
        <f>Dolnośląski!E43</f>
        <v>-</v>
      </c>
      <c r="F42" s="122" t="str">
        <f>KujawskoPomorski!E43</f>
        <v>-</v>
      </c>
      <c r="G42" s="122" t="str">
        <f>Lubelski!E43</f>
        <v>-</v>
      </c>
      <c r="H42" s="122" t="str">
        <f>Lubuski!E43</f>
        <v>-</v>
      </c>
      <c r="I42" s="122" t="str">
        <f>Łódzki!E43</f>
        <v>-</v>
      </c>
      <c r="J42" s="122" t="str">
        <f>Małopolski!E43</f>
        <v>-</v>
      </c>
      <c r="K42" s="122" t="str">
        <f>Mazowiecki!E43</f>
        <v>-</v>
      </c>
      <c r="L42" s="122" t="str">
        <f>Opolski!E43</f>
        <v>-</v>
      </c>
      <c r="M42" s="122" t="str">
        <f>Podkarpacki!E43</f>
        <v>-</v>
      </c>
      <c r="N42" s="122" t="str">
        <f>Podlaski!E43</f>
        <v>-</v>
      </c>
      <c r="O42" s="122" t="str">
        <f>Pomorski!E43</f>
        <v>-</v>
      </c>
      <c r="P42" s="122" t="str">
        <f>Śląski!E43</f>
        <v>-</v>
      </c>
      <c r="Q42" s="122" t="str">
        <f>Świętokrzyski!E43</f>
        <v>-</v>
      </c>
      <c r="R42" s="122" t="str">
        <f>WarmińskoMazurski!E43</f>
        <v>-</v>
      </c>
      <c r="S42" s="122" t="str">
        <f>Wielkopolski!E43</f>
        <v>-</v>
      </c>
      <c r="T42" s="122" t="str">
        <f>Zachodniopomorski!E43</f>
        <v>-</v>
      </c>
    </row>
    <row r="43" spans="1:20" ht="30" customHeight="1">
      <c r="A43" s="48" t="s">
        <v>57</v>
      </c>
      <c r="B43" s="49" t="s">
        <v>53</v>
      </c>
      <c r="C43" s="122">
        <f>CENTRALA!E44</f>
        <v>1</v>
      </c>
      <c r="D43" s="123">
        <f t="shared" si="0"/>
        <v>0</v>
      </c>
      <c r="E43" s="122" t="str">
        <f>Dolnośląski!E44</f>
        <v>-</v>
      </c>
      <c r="F43" s="122" t="str">
        <f>KujawskoPomorski!E44</f>
        <v>-</v>
      </c>
      <c r="G43" s="122" t="str">
        <f>Lubelski!E44</f>
        <v>-</v>
      </c>
      <c r="H43" s="122" t="str">
        <f>Lubuski!E44</f>
        <v>-</v>
      </c>
      <c r="I43" s="122" t="str">
        <f>Łódzki!E44</f>
        <v>-</v>
      </c>
      <c r="J43" s="122" t="str">
        <f>Małopolski!E44</f>
        <v>-</v>
      </c>
      <c r="K43" s="122" t="str">
        <f>Mazowiecki!E44</f>
        <v>-</v>
      </c>
      <c r="L43" s="122" t="str">
        <f>Opolski!E44</f>
        <v>-</v>
      </c>
      <c r="M43" s="122" t="str">
        <f>Podkarpacki!E44</f>
        <v>-</v>
      </c>
      <c r="N43" s="122" t="str">
        <f>Podlaski!E44</f>
        <v>-</v>
      </c>
      <c r="O43" s="122" t="str">
        <f>Pomorski!E44</f>
        <v>-</v>
      </c>
      <c r="P43" s="122" t="str">
        <f>Śląski!E44</f>
        <v>-</v>
      </c>
      <c r="Q43" s="122" t="str">
        <f>Świętokrzyski!E44</f>
        <v>-</v>
      </c>
      <c r="R43" s="122" t="str">
        <f>WarmińskoMazurski!E44</f>
        <v>-</v>
      </c>
      <c r="S43" s="122" t="str">
        <f>Wielkopolski!E44</f>
        <v>-</v>
      </c>
      <c r="T43" s="122" t="str">
        <f>Zachodniopomorski!E44</f>
        <v>-</v>
      </c>
    </row>
    <row r="44" spans="1:20" ht="30" customHeight="1" hidden="1">
      <c r="A44" s="48" t="s">
        <v>58</v>
      </c>
      <c r="B44" s="49" t="s">
        <v>54</v>
      </c>
      <c r="C44" s="122" t="str">
        <f>CENTRALA!E45</f>
        <v>-</v>
      </c>
      <c r="D44" s="123">
        <f t="shared" si="0"/>
        <v>0</v>
      </c>
      <c r="E44" s="122" t="str">
        <f>Dolnośląski!E45</f>
        <v>-</v>
      </c>
      <c r="F44" s="122" t="str">
        <f>KujawskoPomorski!E45</f>
        <v>-</v>
      </c>
      <c r="G44" s="122" t="str">
        <f>Lubelski!E45</f>
        <v>-</v>
      </c>
      <c r="H44" s="122" t="str">
        <f>Lubuski!E45</f>
        <v>-</v>
      </c>
      <c r="I44" s="122" t="str">
        <f>Łódzki!E45</f>
        <v>-</v>
      </c>
      <c r="J44" s="122" t="str">
        <f>Małopolski!E45</f>
        <v>-</v>
      </c>
      <c r="K44" s="122" t="str">
        <f>Mazowiecki!E45</f>
        <v>-</v>
      </c>
      <c r="L44" s="122" t="str">
        <f>Opolski!E45</f>
        <v>-</v>
      </c>
      <c r="M44" s="122" t="str">
        <f>Podkarpacki!E45</f>
        <v>-</v>
      </c>
      <c r="N44" s="122" t="str">
        <f>Podlaski!E45</f>
        <v>-</v>
      </c>
      <c r="O44" s="122" t="str">
        <f>Pomorski!E45</f>
        <v>-</v>
      </c>
      <c r="P44" s="122" t="str">
        <f>Śląski!E45</f>
        <v>-</v>
      </c>
      <c r="Q44" s="122" t="str">
        <f>Świętokrzyski!E45</f>
        <v>-</v>
      </c>
      <c r="R44" s="122" t="str">
        <f>WarmińskoMazurski!E45</f>
        <v>-</v>
      </c>
      <c r="S44" s="122" t="str">
        <f>Wielkopolski!E45</f>
        <v>-</v>
      </c>
      <c r="T44" s="122" t="str">
        <f>Zachodniopomorski!E45</f>
        <v>-</v>
      </c>
    </row>
    <row r="45" spans="1:20" ht="30" customHeight="1">
      <c r="A45" s="48" t="s">
        <v>59</v>
      </c>
      <c r="B45" s="49" t="s">
        <v>55</v>
      </c>
      <c r="C45" s="122">
        <f>CENTRALA!E46</f>
        <v>53</v>
      </c>
      <c r="D45" s="123">
        <f t="shared" si="0"/>
        <v>0</v>
      </c>
      <c r="E45" s="122" t="str">
        <f>Dolnośląski!E46</f>
        <v>-</v>
      </c>
      <c r="F45" s="122" t="str">
        <f>KujawskoPomorski!E46</f>
        <v>-</v>
      </c>
      <c r="G45" s="122" t="str">
        <f>Lubelski!E46</f>
        <v>-</v>
      </c>
      <c r="H45" s="122" t="str">
        <f>Lubuski!E46</f>
        <v>-</v>
      </c>
      <c r="I45" s="122" t="str">
        <f>Łódzki!E46</f>
        <v>-</v>
      </c>
      <c r="J45" s="122" t="str">
        <f>Małopolski!E46</f>
        <v>-</v>
      </c>
      <c r="K45" s="122" t="str">
        <f>Mazowiecki!E46</f>
        <v>-</v>
      </c>
      <c r="L45" s="122" t="str">
        <f>Opolski!E46</f>
        <v>-</v>
      </c>
      <c r="M45" s="122" t="str">
        <f>Podkarpacki!E46</f>
        <v>-</v>
      </c>
      <c r="N45" s="122" t="str">
        <f>Podlaski!E46</f>
        <v>-</v>
      </c>
      <c r="O45" s="122" t="str">
        <f>Pomorski!E46</f>
        <v>-</v>
      </c>
      <c r="P45" s="122" t="str">
        <f>Śląski!E46</f>
        <v>-</v>
      </c>
      <c r="Q45" s="122" t="str">
        <f>Świętokrzyski!E46</f>
        <v>-</v>
      </c>
      <c r="R45" s="122" t="str">
        <f>WarmińskoMazurski!E46</f>
        <v>-</v>
      </c>
      <c r="S45" s="122" t="str">
        <f>Wielkopolski!E46</f>
        <v>-</v>
      </c>
      <c r="T45" s="122" t="str">
        <f>Zachodniopomorski!E46</f>
        <v>-</v>
      </c>
    </row>
    <row r="46" spans="1:20" ht="30" customHeight="1" hidden="1">
      <c r="A46" s="37" t="s">
        <v>27</v>
      </c>
      <c r="B46" s="46" t="s">
        <v>28</v>
      </c>
      <c r="C46" s="122" t="str">
        <f>CENTRALA!E47</f>
        <v>-</v>
      </c>
      <c r="D46" s="123">
        <f t="shared" si="0"/>
        <v>0</v>
      </c>
      <c r="E46" s="122" t="str">
        <f>Dolnośląski!E47</f>
        <v>-</v>
      </c>
      <c r="F46" s="122" t="str">
        <f>KujawskoPomorski!E47</f>
        <v>-</v>
      </c>
      <c r="G46" s="122" t="str">
        <f>Lubelski!E47</f>
        <v>-</v>
      </c>
      <c r="H46" s="122" t="str">
        <f>Lubuski!E47</f>
        <v>-</v>
      </c>
      <c r="I46" s="122" t="str">
        <f>Łódzki!E47</f>
        <v>-</v>
      </c>
      <c r="J46" s="122" t="str">
        <f>Małopolski!E47</f>
        <v>-</v>
      </c>
      <c r="K46" s="122" t="str">
        <f>Mazowiecki!E47</f>
        <v>-</v>
      </c>
      <c r="L46" s="122" t="str">
        <f>Opolski!E47</f>
        <v>-</v>
      </c>
      <c r="M46" s="122" t="str">
        <f>Podkarpacki!E47</f>
        <v>-</v>
      </c>
      <c r="N46" s="122" t="str">
        <f>Podlaski!E47</f>
        <v>-</v>
      </c>
      <c r="O46" s="122" t="str">
        <f>Pomorski!E47</f>
        <v>-</v>
      </c>
      <c r="P46" s="122" t="str">
        <f>Śląski!E47</f>
        <v>-</v>
      </c>
      <c r="Q46" s="122" t="str">
        <f>Świętokrzyski!E47</f>
        <v>-</v>
      </c>
      <c r="R46" s="122" t="str">
        <f>WarmińskoMazurski!E47</f>
        <v>-</v>
      </c>
      <c r="S46" s="122" t="str">
        <f>Wielkopolski!E47</f>
        <v>-</v>
      </c>
      <c r="T46" s="122" t="str">
        <f>Zachodniopomorski!E47</f>
        <v>-</v>
      </c>
    </row>
    <row r="47" spans="1:20" ht="39.75" customHeight="1" hidden="1">
      <c r="A47" s="37" t="s">
        <v>29</v>
      </c>
      <c r="B47" s="46" t="s">
        <v>114</v>
      </c>
      <c r="C47" s="122" t="str">
        <f>CENTRALA!E48</f>
        <v>-</v>
      </c>
      <c r="D47" s="123">
        <f>SUM(E47:T47)</f>
        <v>0</v>
      </c>
      <c r="E47" s="122" t="str">
        <f>Dolnośląski!E48</f>
        <v>-</v>
      </c>
      <c r="F47" s="122" t="str">
        <f>KujawskoPomorski!E48</f>
        <v>-</v>
      </c>
      <c r="G47" s="122" t="str">
        <f>Lubelski!E48</f>
        <v>-</v>
      </c>
      <c r="H47" s="122" t="str">
        <f>Lubuski!E48</f>
        <v>-</v>
      </c>
      <c r="I47" s="122" t="str">
        <f>Łódzki!E48</f>
        <v>-</v>
      </c>
      <c r="J47" s="122" t="str">
        <f>Małopolski!E48</f>
        <v>-</v>
      </c>
      <c r="K47" s="122" t="str">
        <f>Mazowiecki!E48</f>
        <v>-</v>
      </c>
      <c r="L47" s="122" t="str">
        <f>Opolski!E48</f>
        <v>-</v>
      </c>
      <c r="M47" s="122" t="str">
        <f>Podkarpacki!E48</f>
        <v>-</v>
      </c>
      <c r="N47" s="122" t="str">
        <f>Podlaski!E48</f>
        <v>-</v>
      </c>
      <c r="O47" s="122" t="str">
        <f>Pomorski!E48</f>
        <v>-</v>
      </c>
      <c r="P47" s="122" t="str">
        <f>Śląski!E48</f>
        <v>-</v>
      </c>
      <c r="Q47" s="122" t="str">
        <f>Świętokrzyski!E48</f>
        <v>-</v>
      </c>
      <c r="R47" s="122" t="str">
        <f>WarmińskoMazurski!E48</f>
        <v>-</v>
      </c>
      <c r="S47" s="122" t="str">
        <f>Wielkopolski!E48</f>
        <v>-</v>
      </c>
      <c r="T47" s="122" t="str">
        <f>Zachodniopomorski!E48</f>
        <v>-</v>
      </c>
    </row>
    <row r="48" spans="1:20" ht="30" customHeight="1" hidden="1">
      <c r="A48" s="37" t="s">
        <v>30</v>
      </c>
      <c r="B48" s="46" t="s">
        <v>31</v>
      </c>
      <c r="C48" s="122" t="str">
        <f>CENTRALA!E49</f>
        <v>-</v>
      </c>
      <c r="D48" s="123">
        <f t="shared" si="0"/>
        <v>0</v>
      </c>
      <c r="E48" s="122" t="str">
        <f>Dolnośląski!E49</f>
        <v>-</v>
      </c>
      <c r="F48" s="122" t="str">
        <f>KujawskoPomorski!E49</f>
        <v>-</v>
      </c>
      <c r="G48" s="122" t="str">
        <f>Lubelski!E49</f>
        <v>-</v>
      </c>
      <c r="H48" s="122" t="str">
        <f>Lubuski!E49</f>
        <v>-</v>
      </c>
      <c r="I48" s="122" t="str">
        <f>Łódzki!E49</f>
        <v>-</v>
      </c>
      <c r="J48" s="122" t="str">
        <f>Małopolski!E49</f>
        <v>-</v>
      </c>
      <c r="K48" s="122" t="str">
        <f>Mazowiecki!E49</f>
        <v>-</v>
      </c>
      <c r="L48" s="122" t="str">
        <f>Opolski!E49</f>
        <v>-</v>
      </c>
      <c r="M48" s="122" t="str">
        <f>Podkarpacki!E49</f>
        <v>-</v>
      </c>
      <c r="N48" s="122" t="str">
        <f>Podlaski!E49</f>
        <v>-</v>
      </c>
      <c r="O48" s="122" t="str">
        <f>Pomorski!E49</f>
        <v>-</v>
      </c>
      <c r="P48" s="122" t="str">
        <f>Śląski!E49</f>
        <v>-</v>
      </c>
      <c r="Q48" s="122" t="str">
        <f>Świętokrzyski!E49</f>
        <v>-</v>
      </c>
      <c r="R48" s="122" t="str">
        <f>WarmińskoMazurski!E49</f>
        <v>-</v>
      </c>
      <c r="S48" s="122" t="str">
        <f>Wielkopolski!E49</f>
        <v>-</v>
      </c>
      <c r="T48" s="122" t="str">
        <f>Zachodniopomorski!E49</f>
        <v>-</v>
      </c>
    </row>
    <row r="49" spans="1:20" ht="30" customHeight="1">
      <c r="A49" s="37" t="s">
        <v>32</v>
      </c>
      <c r="B49" s="46" t="s">
        <v>33</v>
      </c>
      <c r="C49" s="122">
        <f>CENTRALA!E50</f>
        <v>44</v>
      </c>
      <c r="D49" s="123">
        <f t="shared" si="0"/>
        <v>0</v>
      </c>
      <c r="E49" s="122" t="str">
        <f>Dolnośląski!E50</f>
        <v>-</v>
      </c>
      <c r="F49" s="122" t="str">
        <f>KujawskoPomorski!E50</f>
        <v>-</v>
      </c>
      <c r="G49" s="122" t="str">
        <f>Lubelski!E50</f>
        <v>-</v>
      </c>
      <c r="H49" s="122" t="str">
        <f>Lubuski!E50</f>
        <v>-</v>
      </c>
      <c r="I49" s="122" t="str">
        <f>Łódzki!E50</f>
        <v>-</v>
      </c>
      <c r="J49" s="122" t="str">
        <f>Małopolski!E50</f>
        <v>-</v>
      </c>
      <c r="K49" s="122" t="str">
        <f>Mazowiecki!E50</f>
        <v>-</v>
      </c>
      <c r="L49" s="122" t="str">
        <f>Opolski!E50</f>
        <v>-</v>
      </c>
      <c r="M49" s="122" t="str">
        <f>Podkarpacki!E50</f>
        <v>-</v>
      </c>
      <c r="N49" s="122" t="str">
        <f>Podlaski!E50</f>
        <v>-</v>
      </c>
      <c r="O49" s="122" t="str">
        <f>Pomorski!E50</f>
        <v>-</v>
      </c>
      <c r="P49" s="122" t="str">
        <f>Śląski!E50</f>
        <v>-</v>
      </c>
      <c r="Q49" s="122" t="str">
        <f>Świętokrzyski!E50</f>
        <v>-</v>
      </c>
      <c r="R49" s="122" t="str">
        <f>WarmińskoMazurski!E50</f>
        <v>-</v>
      </c>
      <c r="S49" s="122" t="str">
        <f>Wielkopolski!E50</f>
        <v>-</v>
      </c>
      <c r="T49" s="122" t="str">
        <f>Zachodniopomorski!E50</f>
        <v>-</v>
      </c>
    </row>
    <row r="50" spans="1:20" ht="30" customHeight="1">
      <c r="A50" s="39" t="s">
        <v>34</v>
      </c>
      <c r="B50" s="51" t="s">
        <v>168</v>
      </c>
      <c r="C50" s="51"/>
      <c r="D50" s="142">
        <f>SUM(E50:T50)</f>
        <v>-32831</v>
      </c>
      <c r="E50" s="142">
        <f>Dolnośląski!E51</f>
        <v>250</v>
      </c>
      <c r="F50" s="142" t="str">
        <f>KujawskoPomorski!E51</f>
        <v>-</v>
      </c>
      <c r="G50" s="142" t="str">
        <f>Lubelski!E51</f>
        <v>-</v>
      </c>
      <c r="H50" s="142">
        <f>Lubuski!E51</f>
        <v>120</v>
      </c>
      <c r="I50" s="142" t="str">
        <f>Łódzki!E51</f>
        <v>-</v>
      </c>
      <c r="J50" s="142" t="str">
        <f>Małopolski!E51</f>
        <v>-</v>
      </c>
      <c r="K50" s="142" t="str">
        <f>Mazowiecki!E51</f>
        <v>-</v>
      </c>
      <c r="L50" s="142">
        <f>Opolski!E51</f>
        <v>-1731</v>
      </c>
      <c r="M50" s="142" t="str">
        <f>Podkarpacki!E51</f>
        <v>-</v>
      </c>
      <c r="N50" s="142" t="str">
        <f>Podlaski!E51</f>
        <v>-</v>
      </c>
      <c r="O50" s="142">
        <f>Pomorski!E51</f>
        <v>-1470</v>
      </c>
      <c r="P50" s="126" t="str">
        <f>Śląski!E51</f>
        <v>-</v>
      </c>
      <c r="Q50" s="126" t="str">
        <f>Świętokrzyski!E51</f>
        <v>-</v>
      </c>
      <c r="R50" s="142">
        <f>WarmińskoMazurski!E51</f>
        <v>-30000</v>
      </c>
      <c r="S50" s="126" t="str">
        <f>Wielkopolski!E51</f>
        <v>-</v>
      </c>
      <c r="T50" s="126" t="str">
        <f>Zachodniopomorski!E51</f>
        <v>-</v>
      </c>
    </row>
    <row r="51" spans="1:20" ht="43.5" customHeight="1">
      <c r="A51" s="37" t="s">
        <v>118</v>
      </c>
      <c r="B51" s="46" t="s">
        <v>143</v>
      </c>
      <c r="C51" s="122" t="str">
        <f>CENTRALA!E52</f>
        <v>-</v>
      </c>
      <c r="D51" s="123">
        <f t="shared" si="0"/>
        <v>-6381</v>
      </c>
      <c r="E51" s="122" t="str">
        <f>Dolnośląski!E52</f>
        <v>-</v>
      </c>
      <c r="F51" s="122" t="str">
        <f>KujawskoPomorski!E52</f>
        <v>-</v>
      </c>
      <c r="G51" s="122" t="str">
        <f>Lubelski!E52</f>
        <v>-</v>
      </c>
      <c r="H51" s="122">
        <f>Lubuski!E52</f>
        <v>-3180</v>
      </c>
      <c r="I51" s="122" t="str">
        <f>Łódzki!E52</f>
        <v>-</v>
      </c>
      <c r="J51" s="122" t="str">
        <f>Małopolski!E52</f>
        <v>-</v>
      </c>
      <c r="K51" s="122" t="str">
        <f>Mazowiecki!E52</f>
        <v>-</v>
      </c>
      <c r="L51" s="122">
        <f>Opolski!E52</f>
        <v>-1731</v>
      </c>
      <c r="M51" s="122" t="str">
        <f>Podkarpacki!E52</f>
        <v>-</v>
      </c>
      <c r="N51" s="122" t="str">
        <f>Podlaski!E52</f>
        <v>-</v>
      </c>
      <c r="O51" s="122">
        <f>Pomorski!E52</f>
        <v>-1470</v>
      </c>
      <c r="P51" s="122" t="str">
        <f>Śląski!E52</f>
        <v>-</v>
      </c>
      <c r="Q51" s="122" t="str">
        <f>Świętokrzyski!E52</f>
        <v>-</v>
      </c>
      <c r="R51" s="122" t="str">
        <f>WarmińskoMazurski!E52</f>
        <v>-</v>
      </c>
      <c r="S51" s="122" t="str">
        <f>Wielkopolski!E52</f>
        <v>-</v>
      </c>
      <c r="T51" s="122" t="str">
        <f>Zachodniopomorski!E52</f>
        <v>-</v>
      </c>
    </row>
    <row r="52" spans="1:20" ht="30" customHeight="1">
      <c r="A52" s="37" t="s">
        <v>35</v>
      </c>
      <c r="B52" s="46" t="s">
        <v>63</v>
      </c>
      <c r="C52" s="122" t="str">
        <f>CENTRALA!E53</f>
        <v>-</v>
      </c>
      <c r="D52" s="123">
        <f t="shared" si="0"/>
        <v>-30000</v>
      </c>
      <c r="E52" s="122" t="str">
        <f>Dolnośląski!E53</f>
        <v>-</v>
      </c>
      <c r="F52" s="122" t="str">
        <f>KujawskoPomorski!E53</f>
        <v>-</v>
      </c>
      <c r="G52" s="122" t="str">
        <f>Lubelski!E53</f>
        <v>-</v>
      </c>
      <c r="H52" s="122" t="str">
        <f>Lubuski!E53</f>
        <v>-</v>
      </c>
      <c r="I52" s="122" t="str">
        <f>Łódzki!E53</f>
        <v>-</v>
      </c>
      <c r="J52" s="122" t="str">
        <f>Małopolski!E53</f>
        <v>-</v>
      </c>
      <c r="K52" s="122" t="str">
        <f>Mazowiecki!E53</f>
        <v>-</v>
      </c>
      <c r="L52" s="122" t="str">
        <f>Opolski!E53</f>
        <v>-</v>
      </c>
      <c r="M52" s="122" t="str">
        <f>Podkarpacki!E53</f>
        <v>-</v>
      </c>
      <c r="N52" s="122" t="str">
        <f>Podlaski!E53</f>
        <v>-</v>
      </c>
      <c r="O52" s="122" t="str">
        <f>Pomorski!E53</f>
        <v>-</v>
      </c>
      <c r="P52" s="122" t="str">
        <f>Śląski!E53</f>
        <v>-</v>
      </c>
      <c r="Q52" s="122" t="str">
        <f>Świętokrzyski!E53</f>
        <v>-</v>
      </c>
      <c r="R52" s="122">
        <f>WarmińskoMazurski!E53</f>
        <v>-30000</v>
      </c>
      <c r="S52" s="122" t="str">
        <f>Wielkopolski!E53</f>
        <v>-</v>
      </c>
      <c r="T52" s="122" t="str">
        <f>Zachodniopomorski!E53</f>
        <v>-</v>
      </c>
    </row>
    <row r="53" spans="1:20" ht="30" customHeight="1" hidden="1">
      <c r="A53" s="37" t="s">
        <v>36</v>
      </c>
      <c r="B53" s="46" t="s">
        <v>120</v>
      </c>
      <c r="C53" s="122" t="str">
        <f>CENTRALA!E54</f>
        <v>-</v>
      </c>
      <c r="D53" s="123">
        <f t="shared" si="0"/>
        <v>0</v>
      </c>
      <c r="E53" s="122" t="str">
        <f>Dolnośląski!E54</f>
        <v>-</v>
      </c>
      <c r="F53" s="122" t="str">
        <f>KujawskoPomorski!E54</f>
        <v>-</v>
      </c>
      <c r="G53" s="122" t="str">
        <f>Lubelski!E54</f>
        <v>-</v>
      </c>
      <c r="H53" s="122" t="str">
        <f>Lubuski!E54</f>
        <v>-</v>
      </c>
      <c r="I53" s="122" t="str">
        <f>Łódzki!E54</f>
        <v>-</v>
      </c>
      <c r="J53" s="122" t="str">
        <f>Małopolski!E54</f>
        <v>-</v>
      </c>
      <c r="K53" s="122" t="str">
        <f>Mazowiecki!E54</f>
        <v>-</v>
      </c>
      <c r="L53" s="122" t="str">
        <f>Opolski!E54</f>
        <v>-</v>
      </c>
      <c r="M53" s="122" t="str">
        <f>Podkarpacki!E54</f>
        <v>-</v>
      </c>
      <c r="N53" s="122" t="str">
        <f>Podlaski!E54</f>
        <v>-</v>
      </c>
      <c r="O53" s="122" t="str">
        <f>Pomorski!E54</f>
        <v>-</v>
      </c>
      <c r="P53" s="122" t="str">
        <f>Śląski!E54</f>
        <v>-</v>
      </c>
      <c r="Q53" s="122" t="str">
        <f>Świętokrzyski!E54</f>
        <v>-</v>
      </c>
      <c r="R53" s="122" t="str">
        <f>WarmińskoMazurski!E54</f>
        <v>-</v>
      </c>
      <c r="S53" s="122" t="str">
        <f>Wielkopolski!E54</f>
        <v>-</v>
      </c>
      <c r="T53" s="122" t="str">
        <f>Zachodniopomorski!E54</f>
        <v>-</v>
      </c>
    </row>
    <row r="54" spans="1:20" ht="30" customHeight="1">
      <c r="A54" s="37" t="s">
        <v>119</v>
      </c>
      <c r="B54" s="46" t="s">
        <v>121</v>
      </c>
      <c r="C54" s="122" t="str">
        <f>CENTRALA!E55</f>
        <v>-</v>
      </c>
      <c r="D54" s="123">
        <f t="shared" si="0"/>
        <v>3550</v>
      </c>
      <c r="E54" s="122">
        <f>Dolnośląski!E55</f>
        <v>250</v>
      </c>
      <c r="F54" s="122" t="str">
        <f>KujawskoPomorski!E55</f>
        <v>-</v>
      </c>
      <c r="G54" s="122" t="str">
        <f>Lubelski!E55</f>
        <v>-</v>
      </c>
      <c r="H54" s="122">
        <f>Lubuski!E55</f>
        <v>3300</v>
      </c>
      <c r="I54" s="122" t="str">
        <f>Łódzki!E55</f>
        <v>-</v>
      </c>
      <c r="J54" s="122" t="str">
        <f>Małopolski!E55</f>
        <v>-</v>
      </c>
      <c r="K54" s="122" t="str">
        <f>Mazowiecki!E55</f>
        <v>-</v>
      </c>
      <c r="L54" s="122" t="str">
        <f>Opolski!E55</f>
        <v>-</v>
      </c>
      <c r="M54" s="122" t="str">
        <f>Podkarpacki!E55</f>
        <v>-</v>
      </c>
      <c r="N54" s="122" t="str">
        <f>Podlaski!E55</f>
        <v>-</v>
      </c>
      <c r="O54" s="122" t="str">
        <f>Pomorski!E55</f>
        <v>-</v>
      </c>
      <c r="P54" s="122" t="str">
        <f>Śląski!E55</f>
        <v>-</v>
      </c>
      <c r="Q54" s="122" t="str">
        <f>Świętokrzyski!E55</f>
        <v>-</v>
      </c>
      <c r="R54" s="122" t="str">
        <f>WarmińskoMazurski!E55</f>
        <v>-</v>
      </c>
      <c r="S54" s="122" t="str">
        <f>Wielkopolski!E55</f>
        <v>-</v>
      </c>
      <c r="T54" s="122" t="str">
        <f>Zachodniopomorski!E55</f>
        <v>-</v>
      </c>
    </row>
    <row r="55" spans="1:20" ht="35.25" customHeight="1">
      <c r="A55" s="39" t="s">
        <v>126</v>
      </c>
      <c r="B55" s="51" t="s">
        <v>154</v>
      </c>
      <c r="C55" s="121" t="str">
        <f>CENTRALA!E56</f>
        <v>-</v>
      </c>
      <c r="D55" s="142">
        <f t="shared" si="0"/>
        <v>10</v>
      </c>
      <c r="E55" s="142" t="str">
        <f>Dolnośląski!E56</f>
        <v>-</v>
      </c>
      <c r="F55" s="142" t="str">
        <f>KujawskoPomorski!E56</f>
        <v>-</v>
      </c>
      <c r="G55" s="142" t="str">
        <f>Lubelski!E56</f>
        <v>-</v>
      </c>
      <c r="H55" s="142" t="str">
        <f>Lubuski!E56</f>
        <v>-</v>
      </c>
      <c r="I55" s="142" t="str">
        <f>Łódzki!E56</f>
        <v>-</v>
      </c>
      <c r="J55" s="142" t="str">
        <f>Małopolski!E56</f>
        <v>-</v>
      </c>
      <c r="K55" s="142" t="str">
        <f>Mazowiecki!E56</f>
        <v>-</v>
      </c>
      <c r="L55" s="142">
        <f>Opolski!E56</f>
        <v>10</v>
      </c>
      <c r="M55" s="142" t="str">
        <f>Podkarpacki!E56</f>
        <v>-</v>
      </c>
      <c r="N55" s="142" t="str">
        <f>Podlaski!E56</f>
        <v>-</v>
      </c>
      <c r="O55" s="142" t="str">
        <f>Pomorski!E56</f>
        <v>-</v>
      </c>
      <c r="P55" s="126" t="str">
        <f>Śląski!E56</f>
        <v>-</v>
      </c>
      <c r="Q55" s="126" t="str">
        <f>Świętokrzyski!E56</f>
        <v>-</v>
      </c>
      <c r="R55" s="126" t="str">
        <f>WarmińskoMazurski!E56</f>
        <v>-</v>
      </c>
      <c r="S55" s="126" t="str">
        <f>Wielkopolski!E56</f>
        <v>-</v>
      </c>
      <c r="T55" s="126" t="str">
        <f>Zachodniopomorski!E56</f>
        <v>-</v>
      </c>
    </row>
    <row r="56" ht="30" customHeight="1"/>
  </sheetData>
  <sheetProtection/>
  <mergeCells count="1">
    <mergeCell ref="A2:T2"/>
  </mergeCells>
  <printOptions/>
  <pageMargins left="0" right="0" top="0" bottom="0" header="0.31496062992125984" footer="0.31496062992125984"/>
  <pageSetup fitToHeight="2" horizontalDpi="600" verticalDpi="600" orientation="landscape" paperSize="9" scale="50" r:id="rId1"/>
  <colBreaks count="2" manualBreakCount="2">
    <brk id="11" min="1" max="54" man="1"/>
    <brk id="20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2.625" style="2" customWidth="1"/>
    <col min="6" max="6" width="20.125" style="2" customWidth="1"/>
    <col min="7" max="7" width="10.625" style="2" bestFit="1" customWidth="1"/>
    <col min="8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88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1" t="s">
        <v>201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2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7" s="3" customFormat="1" ht="30" customHeight="1">
      <c r="A7" s="28" t="s">
        <v>0</v>
      </c>
      <c r="B7" s="45" t="s">
        <v>142</v>
      </c>
      <c r="C7" s="16">
        <f>Dolnośląski!C7+KujawskoPomorski!C7+Lubelski!C7+Lubuski!C7+Łódzki!C7+Małopolski!C7+Mazowiecki!C7+Opolski!C7+Podkarpacki!C7+Podlaski!C7+Pomorski!C7+Śląski!C7+Świętokrzyski!C7+WarmińskoMazurski!C7+Wielkopolski!C7+Zachodniopomorski!C7</f>
        <v>57180440</v>
      </c>
      <c r="D7" s="16">
        <f>D8+D9+D10+D12+D13+D14+D15+D16+D17+D18+D19+D20+D21+D22+D24+D25+D26+D27</f>
        <v>57322021</v>
      </c>
      <c r="E7" s="13">
        <f>IF(C7=D7,"-",D7-C7)</f>
        <v>141581</v>
      </c>
      <c r="F7" s="104">
        <f>IF(C7=0,"-",D7/C7)</f>
        <v>1.0025</v>
      </c>
      <c r="G7" s="97"/>
    </row>
    <row r="8" spans="1:6" ht="31.5" customHeight="1">
      <c r="A8" s="35" t="s">
        <v>1</v>
      </c>
      <c r="B8" s="83" t="s">
        <v>159</v>
      </c>
      <c r="C8" s="89">
        <f>Dolnośląski!C8+KujawskoPomorski!C8+Lubelski!C8+Lubuski!C8+Łódzki!C8+Małopolski!C8+Mazowiecki!C8+Opolski!C8+Podkarpacki!C8+Podlaski!C8+Pomorski!C8+Śląski!C8+Świętokrzyski!C8+WarmińskoMazurski!C8+Wielkopolski!C8+Zachodniopomorski!C8</f>
        <v>7350371</v>
      </c>
      <c r="D8" s="89">
        <f>Dolnośląski!D8+KujawskoPomorski!D8+Lubelski!D8+Lubuski!D8+Łódzki!D8+Małopolski!D8+Mazowiecki!D8+Opolski!D8+Podkarpacki!D8+Podlaski!D8+Pomorski!D8+Śląski!D8+Świętokrzyski!D8+WarmińskoMazurski!D8+Wielkopolski!D8+Zachodniopomorski!D8</f>
        <v>7350371</v>
      </c>
      <c r="E8" s="101" t="str">
        <f aca="true" t="shared" si="0" ref="E8:E55">IF(C8=D8,"-",D8-C8)</f>
        <v>-</v>
      </c>
      <c r="F8" s="102">
        <f aca="true" t="shared" si="1" ref="F8:F55">IF(C8=0,"-",D8/C8)</f>
        <v>1</v>
      </c>
    </row>
    <row r="9" spans="1:6" ht="31.5" customHeight="1">
      <c r="A9" s="35" t="s">
        <v>2</v>
      </c>
      <c r="B9" s="83" t="s">
        <v>160</v>
      </c>
      <c r="C9" s="89">
        <f>Dolnośląski!C9+KujawskoPomorski!C9+Lubelski!C9+Lubuski!C9+Łódzki!C9+Małopolski!C9+Mazowiecki!C9+Opolski!C9+Podkarpacki!C9+Podlaski!C9+Pomorski!C9+Śląski!C9+Świętokrzyski!C9+WarmińskoMazurski!C9+Wielkopolski!C9+Zachodniopomorski!C9</f>
        <v>4409555</v>
      </c>
      <c r="D9" s="89">
        <f>Dolnośląski!D9+KujawskoPomorski!D9+Lubelski!D9+Lubuski!D9+Łódzki!D9+Małopolski!D9+Mazowiecki!D9+Opolski!D9+Podkarpacki!D9+Podlaski!D9+Pomorski!D9+Śląski!D9+Świętokrzyski!D9+WarmińskoMazurski!D9+Wielkopolski!D9+Zachodniopomorski!D9</f>
        <v>4416952</v>
      </c>
      <c r="E9" s="101">
        <f t="shared" si="0"/>
        <v>7397</v>
      </c>
      <c r="F9" s="102">
        <f t="shared" si="1"/>
        <v>1.0017</v>
      </c>
    </row>
    <row r="10" spans="1:6" ht="31.5" customHeight="1">
      <c r="A10" s="35" t="s">
        <v>3</v>
      </c>
      <c r="B10" s="83" t="s">
        <v>157</v>
      </c>
      <c r="C10" s="89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26921976</v>
      </c>
      <c r="D10" s="89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27018320</v>
      </c>
      <c r="E10" s="101">
        <f t="shared" si="0"/>
        <v>96344</v>
      </c>
      <c r="F10" s="102">
        <f t="shared" si="1"/>
        <v>1.0036</v>
      </c>
    </row>
    <row r="11" spans="1:6" ht="31.5" customHeight="1">
      <c r="A11" s="84" t="s">
        <v>64</v>
      </c>
      <c r="B11" s="40" t="s">
        <v>65</v>
      </c>
      <c r="C11" s="89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1663909</v>
      </c>
      <c r="D11" s="89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1676212</v>
      </c>
      <c r="E11" s="101">
        <f>IF(C11=D11,"-",D11-C11)</f>
        <v>12303</v>
      </c>
      <c r="F11" s="102">
        <f>IF(C11=0,"-",D11/C11)</f>
        <v>1.0074</v>
      </c>
    </row>
    <row r="12" spans="1:6" ht="31.5" customHeight="1">
      <c r="A12" s="35" t="s">
        <v>4</v>
      </c>
      <c r="B12" s="83" t="s">
        <v>166</v>
      </c>
      <c r="C12" s="89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2027614</v>
      </c>
      <c r="D12" s="89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2028514</v>
      </c>
      <c r="E12" s="101">
        <f t="shared" si="0"/>
        <v>900</v>
      </c>
      <c r="F12" s="102">
        <f t="shared" si="1"/>
        <v>1.0004</v>
      </c>
    </row>
    <row r="13" spans="1:6" ht="31.5" customHeight="1">
      <c r="A13" s="35" t="s">
        <v>5</v>
      </c>
      <c r="B13" s="83" t="s">
        <v>161</v>
      </c>
      <c r="C13" s="89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1814448</v>
      </c>
      <c r="D13" s="89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1815848</v>
      </c>
      <c r="E13" s="101">
        <f t="shared" si="0"/>
        <v>1400</v>
      </c>
      <c r="F13" s="102">
        <f t="shared" si="1"/>
        <v>1.0008</v>
      </c>
    </row>
    <row r="14" spans="1:6" ht="31.5" customHeight="1">
      <c r="A14" s="35" t="s">
        <v>6</v>
      </c>
      <c r="B14" s="83" t="s">
        <v>170</v>
      </c>
      <c r="C14" s="89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965269</v>
      </c>
      <c r="D14" s="89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966179</v>
      </c>
      <c r="E14" s="101">
        <f t="shared" si="0"/>
        <v>910</v>
      </c>
      <c r="F14" s="102">
        <f t="shared" si="1"/>
        <v>1.0009</v>
      </c>
    </row>
    <row r="15" spans="1:6" ht="31.5" customHeight="1">
      <c r="A15" s="35" t="s">
        <v>7</v>
      </c>
      <c r="B15" s="83" t="s">
        <v>169</v>
      </c>
      <c r="C15" s="89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297032</v>
      </c>
      <c r="D15" s="89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299032</v>
      </c>
      <c r="E15" s="101">
        <f>IF(C15=D15,"-",D15-C15)</f>
        <v>2000</v>
      </c>
      <c r="F15" s="102">
        <f>IF(C15=0,"-",D15/C15)</f>
        <v>1.0067</v>
      </c>
    </row>
    <row r="16" spans="1:6" ht="31.5" customHeight="1">
      <c r="A16" s="35" t="s">
        <v>8</v>
      </c>
      <c r="B16" s="83" t="s">
        <v>162</v>
      </c>
      <c r="C16" s="89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1783816</v>
      </c>
      <c r="D16" s="89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1783816</v>
      </c>
      <c r="E16" s="101" t="str">
        <f t="shared" si="0"/>
        <v>-</v>
      </c>
      <c r="F16" s="102">
        <f t="shared" si="1"/>
        <v>1</v>
      </c>
    </row>
    <row r="17" spans="1:6" ht="31.5" customHeight="1">
      <c r="A17" s="35" t="s">
        <v>9</v>
      </c>
      <c r="B17" s="83" t="s">
        <v>163</v>
      </c>
      <c r="C17" s="89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573255</v>
      </c>
      <c r="D17" s="89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573255</v>
      </c>
      <c r="E17" s="101" t="str">
        <f t="shared" si="0"/>
        <v>-</v>
      </c>
      <c r="F17" s="102">
        <f t="shared" si="1"/>
        <v>1</v>
      </c>
    </row>
    <row r="18" spans="1:6" ht="31.5" customHeight="1">
      <c r="A18" s="35" t="s">
        <v>10</v>
      </c>
      <c r="B18" s="83" t="s">
        <v>171</v>
      </c>
      <c r="C18" s="89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38144</v>
      </c>
      <c r="D18" s="89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38144</v>
      </c>
      <c r="E18" s="101" t="str">
        <f t="shared" si="0"/>
        <v>-</v>
      </c>
      <c r="F18" s="102">
        <f t="shared" si="1"/>
        <v>1</v>
      </c>
    </row>
    <row r="19" spans="1:6" ht="46.5" customHeight="1">
      <c r="A19" s="35" t="s">
        <v>11</v>
      </c>
      <c r="B19" s="83" t="s">
        <v>164</v>
      </c>
      <c r="C19" s="89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142497</v>
      </c>
      <c r="D19" s="89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142497</v>
      </c>
      <c r="E19" s="101" t="str">
        <f t="shared" si="0"/>
        <v>-</v>
      </c>
      <c r="F19" s="102">
        <f t="shared" si="1"/>
        <v>1</v>
      </c>
    </row>
    <row r="20" spans="1:6" ht="31.5" customHeight="1">
      <c r="A20" s="35" t="s">
        <v>12</v>
      </c>
      <c r="B20" s="83" t="s">
        <v>165</v>
      </c>
      <c r="C20" s="89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1452532</v>
      </c>
      <c r="D20" s="89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1458532</v>
      </c>
      <c r="E20" s="101">
        <f t="shared" si="0"/>
        <v>6000</v>
      </c>
      <c r="F20" s="102">
        <f t="shared" si="1"/>
        <v>1.0041</v>
      </c>
    </row>
    <row r="21" spans="1:6" ht="31.5" customHeight="1">
      <c r="A21" s="35" t="s">
        <v>14</v>
      </c>
      <c r="B21" s="41" t="s">
        <v>13</v>
      </c>
      <c r="C21" s="89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592061</v>
      </c>
      <c r="D21" s="89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595561</v>
      </c>
      <c r="E21" s="101">
        <f t="shared" si="0"/>
        <v>3500</v>
      </c>
      <c r="F21" s="102">
        <f t="shared" si="1"/>
        <v>1.0059</v>
      </c>
    </row>
    <row r="22" spans="1:6" ht="31.5" customHeight="1">
      <c r="A22" s="36" t="s">
        <v>15</v>
      </c>
      <c r="B22" s="83" t="s">
        <v>167</v>
      </c>
      <c r="C22" s="89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8672393</v>
      </c>
      <c r="D22" s="89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8683091</v>
      </c>
      <c r="E22" s="101">
        <f t="shared" si="0"/>
        <v>10698</v>
      </c>
      <c r="F22" s="102">
        <f t="shared" si="1"/>
        <v>1.0012</v>
      </c>
    </row>
    <row r="23" spans="1:6" ht="31.5" customHeight="1">
      <c r="A23" s="34" t="s">
        <v>172</v>
      </c>
      <c r="B23" s="40" t="s">
        <v>66</v>
      </c>
      <c r="C23" s="89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26120</v>
      </c>
      <c r="D23" s="89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26120</v>
      </c>
      <c r="E23" s="101" t="str">
        <f t="shared" si="0"/>
        <v>-</v>
      </c>
      <c r="F23" s="102">
        <f t="shared" si="1"/>
        <v>1</v>
      </c>
    </row>
    <row r="24" spans="1:6" ht="33" customHeight="1">
      <c r="A24" s="37" t="s">
        <v>16</v>
      </c>
      <c r="B24" s="42" t="s">
        <v>139</v>
      </c>
      <c r="C24" s="89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0</v>
      </c>
      <c r="D24" s="89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0</v>
      </c>
      <c r="E24" s="101" t="str">
        <f>IF(C24=D24,"-",D24-C24)</f>
        <v>-</v>
      </c>
      <c r="F24" s="102" t="str">
        <f>IF(C24=0,"-",D24/C24)</f>
        <v>-</v>
      </c>
    </row>
    <row r="25" spans="1:6" ht="33" customHeight="1">
      <c r="A25" s="37" t="s">
        <v>136</v>
      </c>
      <c r="B25" s="43" t="s">
        <v>60</v>
      </c>
      <c r="C25" s="89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0</v>
      </c>
      <c r="D25" s="89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0</v>
      </c>
      <c r="E25" s="101" t="str">
        <f>IF(C25=D25,"-",D25-C25)</f>
        <v>-</v>
      </c>
      <c r="F25" s="102" t="str">
        <f>IF(C25=0,"-",D25/C25)</f>
        <v>-</v>
      </c>
    </row>
    <row r="26" spans="1:6" ht="33" customHeight="1">
      <c r="A26" s="37" t="s">
        <v>137</v>
      </c>
      <c r="B26" s="43" t="s">
        <v>140</v>
      </c>
      <c r="C26" s="89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0</v>
      </c>
      <c r="D26" s="89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89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139477</v>
      </c>
      <c r="D27" s="89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151909</v>
      </c>
      <c r="E27" s="101">
        <f>IF(C27=D27,"-",D27-C27)</f>
        <v>12432</v>
      </c>
      <c r="F27" s="102">
        <f>IF(C27=0,"-",D27/C27)</f>
        <v>1.0891</v>
      </c>
    </row>
    <row r="28" spans="1:6" s="5" customFormat="1" ht="31.5" customHeight="1">
      <c r="A28" s="38" t="s">
        <v>68</v>
      </c>
      <c r="B28" s="44" t="s">
        <v>69</v>
      </c>
      <c r="C28" s="90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D28" s="90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0</v>
      </c>
      <c r="E28" s="15" t="str">
        <f t="shared" si="0"/>
        <v>-</v>
      </c>
      <c r="F28" s="103" t="str">
        <f t="shared" si="1"/>
        <v>-</v>
      </c>
    </row>
    <row r="29" spans="1:6" s="5" customFormat="1" ht="31.5" customHeight="1">
      <c r="A29" s="38" t="s">
        <v>67</v>
      </c>
      <c r="B29" s="44" t="s">
        <v>70</v>
      </c>
      <c r="C29" s="90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1787607</v>
      </c>
      <c r="D29" s="90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1787607</v>
      </c>
      <c r="E29" s="15" t="str">
        <f t="shared" si="0"/>
        <v>-</v>
      </c>
      <c r="F29" s="103">
        <f t="shared" si="1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476178</v>
      </c>
      <c r="D30" s="29">
        <f>D31+D32+D33+D41+D42+D48+D49+D50+D47</f>
        <v>476178</v>
      </c>
      <c r="E30" s="13" t="str">
        <f t="shared" si="0"/>
        <v>-</v>
      </c>
      <c r="F30" s="104">
        <f t="shared" si="1"/>
        <v>1</v>
      </c>
    </row>
    <row r="31" spans="1:6" ht="28.5" customHeight="1">
      <c r="A31" s="37" t="s">
        <v>19</v>
      </c>
      <c r="B31" s="46" t="s">
        <v>20</v>
      </c>
      <c r="C31" s="86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18369</v>
      </c>
      <c r="D31" s="86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18369</v>
      </c>
      <c r="E31" s="101" t="str">
        <f t="shared" si="0"/>
        <v>-</v>
      </c>
      <c r="F31" s="102">
        <f t="shared" si="1"/>
        <v>1</v>
      </c>
    </row>
    <row r="32" spans="1:6" ht="28.5" customHeight="1">
      <c r="A32" s="37" t="s">
        <v>21</v>
      </c>
      <c r="B32" s="46" t="s">
        <v>22</v>
      </c>
      <c r="C32" s="86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58276</v>
      </c>
      <c r="D32" s="86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58276</v>
      </c>
      <c r="E32" s="101" t="str">
        <f t="shared" si="0"/>
        <v>-</v>
      </c>
      <c r="F32" s="102">
        <f t="shared" si="1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3632</v>
      </c>
      <c r="D33" s="30">
        <f>D34+D36+D37+D38+D39+D40</f>
        <v>3632</v>
      </c>
      <c r="E33" s="101" t="str">
        <f t="shared" si="0"/>
        <v>-</v>
      </c>
      <c r="F33" s="102">
        <f t="shared" si="1"/>
        <v>1</v>
      </c>
    </row>
    <row r="34" spans="1:6" ht="28.5" customHeight="1">
      <c r="A34" s="48" t="s">
        <v>45</v>
      </c>
      <c r="B34" s="49" t="s">
        <v>38</v>
      </c>
      <c r="C34" s="86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461</v>
      </c>
      <c r="D34" s="86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461</v>
      </c>
      <c r="E34" s="101" t="str">
        <f t="shared" si="0"/>
        <v>-</v>
      </c>
      <c r="F34" s="102">
        <f t="shared" si="1"/>
        <v>1</v>
      </c>
    </row>
    <row r="35" spans="1:6" ht="28.5" customHeight="1">
      <c r="A35" s="48" t="s">
        <v>46</v>
      </c>
      <c r="B35" s="50" t="s">
        <v>39</v>
      </c>
      <c r="C35" s="86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437</v>
      </c>
      <c r="D35" s="86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437</v>
      </c>
      <c r="E35" s="101" t="str">
        <f t="shared" si="0"/>
        <v>-</v>
      </c>
      <c r="F35" s="102">
        <f t="shared" si="1"/>
        <v>1</v>
      </c>
    </row>
    <row r="36" spans="1:6" ht="28.5" customHeight="1">
      <c r="A36" s="48" t="s">
        <v>47</v>
      </c>
      <c r="B36" s="49" t="s">
        <v>40</v>
      </c>
      <c r="C36" s="86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102</v>
      </c>
      <c r="D36" s="86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102</v>
      </c>
      <c r="E36" s="101" t="str">
        <f t="shared" si="0"/>
        <v>-</v>
      </c>
      <c r="F36" s="102">
        <f t="shared" si="1"/>
        <v>1</v>
      </c>
    </row>
    <row r="37" spans="1:6" ht="28.5" customHeight="1">
      <c r="A37" s="48" t="s">
        <v>48</v>
      </c>
      <c r="B37" s="49" t="s">
        <v>41</v>
      </c>
      <c r="C37" s="86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20</v>
      </c>
      <c r="D37" s="86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20</v>
      </c>
      <c r="E37" s="101" t="str">
        <f t="shared" si="0"/>
        <v>-</v>
      </c>
      <c r="F37" s="102">
        <f t="shared" si="1"/>
        <v>1</v>
      </c>
    </row>
    <row r="38" spans="1:6" ht="28.5" customHeight="1">
      <c r="A38" s="48" t="s">
        <v>49</v>
      </c>
      <c r="B38" s="49" t="s">
        <v>42</v>
      </c>
      <c r="C38" s="86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0</v>
      </c>
      <c r="D38" s="86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0</v>
      </c>
      <c r="E38" s="101" t="str">
        <f t="shared" si="0"/>
        <v>-</v>
      </c>
      <c r="F38" s="102" t="str">
        <f t="shared" si="1"/>
        <v>-</v>
      </c>
    </row>
    <row r="39" spans="1:6" ht="28.5" customHeight="1">
      <c r="A39" s="48" t="s">
        <v>50</v>
      </c>
      <c r="B39" s="49" t="s">
        <v>43</v>
      </c>
      <c r="C39" s="86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2832</v>
      </c>
      <c r="D39" s="86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2832</v>
      </c>
      <c r="E39" s="101" t="str">
        <f t="shared" si="0"/>
        <v>-</v>
      </c>
      <c r="F39" s="102">
        <f t="shared" si="1"/>
        <v>1</v>
      </c>
    </row>
    <row r="40" spans="1:6" ht="28.5" customHeight="1">
      <c r="A40" s="48" t="s">
        <v>51</v>
      </c>
      <c r="B40" s="49" t="s">
        <v>44</v>
      </c>
      <c r="C40" s="86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217</v>
      </c>
      <c r="D40" s="86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217</v>
      </c>
      <c r="E40" s="101" t="str">
        <f t="shared" si="0"/>
        <v>-</v>
      </c>
      <c r="F40" s="102">
        <f t="shared" si="1"/>
        <v>1</v>
      </c>
    </row>
    <row r="41" spans="1:6" ht="28.5" customHeight="1">
      <c r="A41" s="37" t="s">
        <v>24</v>
      </c>
      <c r="B41" s="46" t="s">
        <v>25</v>
      </c>
      <c r="C41" s="82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269491</v>
      </c>
      <c r="D41" s="82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269491</v>
      </c>
      <c r="E41" s="101" t="str">
        <f t="shared" si="0"/>
        <v>-</v>
      </c>
      <c r="F41" s="102">
        <f t="shared" si="1"/>
        <v>1</v>
      </c>
    </row>
    <row r="42" spans="1:6" ht="28.5" customHeight="1">
      <c r="A42" s="37" t="s">
        <v>26</v>
      </c>
      <c r="B42" s="47" t="s">
        <v>61</v>
      </c>
      <c r="C42" s="85">
        <f>C43+C44+C45+C46</f>
        <v>54381</v>
      </c>
      <c r="D42" s="85">
        <f>D43+D44+D45+D46</f>
        <v>54381</v>
      </c>
      <c r="E42" s="101" t="str">
        <f t="shared" si="0"/>
        <v>-</v>
      </c>
      <c r="F42" s="102">
        <f t="shared" si="1"/>
        <v>1</v>
      </c>
    </row>
    <row r="43" spans="1:6" ht="28.5" customHeight="1">
      <c r="A43" s="48" t="s">
        <v>56</v>
      </c>
      <c r="B43" s="49" t="s">
        <v>52</v>
      </c>
      <c r="C43" s="82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40740</v>
      </c>
      <c r="D43" s="82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40740</v>
      </c>
      <c r="E43" s="101" t="str">
        <f t="shared" si="0"/>
        <v>-</v>
      </c>
      <c r="F43" s="102">
        <f t="shared" si="1"/>
        <v>1</v>
      </c>
    </row>
    <row r="44" spans="1:6" ht="28.5" customHeight="1">
      <c r="A44" s="48" t="s">
        <v>57</v>
      </c>
      <c r="B44" s="49" t="s">
        <v>53</v>
      </c>
      <c r="C44" s="82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6603</v>
      </c>
      <c r="D44" s="82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6603</v>
      </c>
      <c r="E44" s="101" t="str">
        <f t="shared" si="0"/>
        <v>-</v>
      </c>
      <c r="F44" s="102">
        <f t="shared" si="1"/>
        <v>1</v>
      </c>
    </row>
    <row r="45" spans="1:6" ht="28.5" customHeight="1">
      <c r="A45" s="48" t="s">
        <v>58</v>
      </c>
      <c r="B45" s="49" t="s">
        <v>54</v>
      </c>
      <c r="C45" s="82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D45" s="82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0</v>
      </c>
      <c r="E45" s="101" t="str">
        <f t="shared" si="0"/>
        <v>-</v>
      </c>
      <c r="F45" s="102" t="str">
        <f t="shared" si="1"/>
        <v>-</v>
      </c>
    </row>
    <row r="46" spans="1:6" ht="28.5" customHeight="1">
      <c r="A46" s="48" t="s">
        <v>59</v>
      </c>
      <c r="B46" s="49" t="s">
        <v>55</v>
      </c>
      <c r="C46" s="82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7038</v>
      </c>
      <c r="D46" s="82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7038</v>
      </c>
      <c r="E46" s="101" t="str">
        <f t="shared" si="0"/>
        <v>-</v>
      </c>
      <c r="F46" s="102">
        <f t="shared" si="1"/>
        <v>1</v>
      </c>
    </row>
    <row r="47" spans="1:6" ht="28.5" customHeight="1">
      <c r="A47" s="37" t="s">
        <v>27</v>
      </c>
      <c r="B47" s="46" t="s">
        <v>28</v>
      </c>
      <c r="C47" s="82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0</v>
      </c>
      <c r="D47" s="82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0</v>
      </c>
      <c r="E47" s="101" t="str">
        <f t="shared" si="0"/>
        <v>-</v>
      </c>
      <c r="F47" s="102" t="str">
        <f t="shared" si="1"/>
        <v>-</v>
      </c>
    </row>
    <row r="48" spans="1:6" ht="48" customHeight="1">
      <c r="A48" s="37" t="s">
        <v>29</v>
      </c>
      <c r="B48" s="46" t="s">
        <v>114</v>
      </c>
      <c r="C48" s="89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64063</v>
      </c>
      <c r="D48" s="89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64063</v>
      </c>
      <c r="E48" s="101" t="str">
        <f t="shared" si="0"/>
        <v>-</v>
      </c>
      <c r="F48" s="105">
        <f t="shared" si="1"/>
        <v>1</v>
      </c>
    </row>
    <row r="49" spans="1:6" ht="43.5" customHeight="1">
      <c r="A49" s="37" t="s">
        <v>30</v>
      </c>
      <c r="B49" s="46" t="s">
        <v>31</v>
      </c>
      <c r="C49" s="89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3665</v>
      </c>
      <c r="D49" s="89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3665</v>
      </c>
      <c r="E49" s="101" t="str">
        <f t="shared" si="0"/>
        <v>-</v>
      </c>
      <c r="F49" s="105">
        <f t="shared" si="1"/>
        <v>1</v>
      </c>
    </row>
    <row r="50" spans="1:6" ht="35.25" customHeight="1">
      <c r="A50" s="37" t="s">
        <v>32</v>
      </c>
      <c r="B50" s="46" t="s">
        <v>33</v>
      </c>
      <c r="C50" s="86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4301</v>
      </c>
      <c r="D50" s="86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4301</v>
      </c>
      <c r="E50" s="101" t="str">
        <f t="shared" si="0"/>
        <v>-</v>
      </c>
      <c r="F50" s="102">
        <f t="shared" si="1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253554</v>
      </c>
      <c r="D51" s="33">
        <f>SUM(D52:D55)</f>
        <v>220723</v>
      </c>
      <c r="E51" s="13">
        <f t="shared" si="0"/>
        <v>-32831</v>
      </c>
      <c r="F51" s="106">
        <f t="shared" si="1"/>
        <v>0.8705</v>
      </c>
    </row>
    <row r="52" spans="1:6" ht="42" customHeight="1">
      <c r="A52" s="37" t="s">
        <v>118</v>
      </c>
      <c r="B52" s="46" t="s">
        <v>143</v>
      </c>
      <c r="C52" s="82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9183</v>
      </c>
      <c r="D52" s="82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2802</v>
      </c>
      <c r="E52" s="101">
        <f t="shared" si="0"/>
        <v>-6381</v>
      </c>
      <c r="F52" s="102">
        <f t="shared" si="1"/>
        <v>0.3051</v>
      </c>
    </row>
    <row r="53" spans="1:6" ht="31.5" customHeight="1">
      <c r="A53" s="37" t="s">
        <v>35</v>
      </c>
      <c r="B53" s="46" t="s">
        <v>63</v>
      </c>
      <c r="C53" s="82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229276</v>
      </c>
      <c r="D53" s="82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199276</v>
      </c>
      <c r="E53" s="101">
        <f t="shared" si="0"/>
        <v>-30000</v>
      </c>
      <c r="F53" s="102">
        <f t="shared" si="1"/>
        <v>0.8692</v>
      </c>
    </row>
    <row r="54" spans="1:6" ht="31.5" customHeight="1">
      <c r="A54" s="37" t="s">
        <v>36</v>
      </c>
      <c r="B54" s="46" t="s">
        <v>120</v>
      </c>
      <c r="C54" s="82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D54" s="82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0</v>
      </c>
      <c r="E54" s="101" t="str">
        <f t="shared" si="0"/>
        <v>-</v>
      </c>
      <c r="F54" s="102" t="str">
        <f t="shared" si="1"/>
        <v>-</v>
      </c>
    </row>
    <row r="55" spans="1:6" ht="31.5" customHeight="1">
      <c r="A55" s="37" t="s">
        <v>119</v>
      </c>
      <c r="B55" s="46" t="s">
        <v>121</v>
      </c>
      <c r="C55" s="82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15095</v>
      </c>
      <c r="D55" s="82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18645</v>
      </c>
      <c r="E55" s="101">
        <f t="shared" si="0"/>
        <v>3550</v>
      </c>
      <c r="F55" s="102">
        <f t="shared" si="1"/>
        <v>1.2352</v>
      </c>
    </row>
    <row r="56" spans="1:6" ht="32.25" customHeight="1">
      <c r="A56" s="39" t="s">
        <v>126</v>
      </c>
      <c r="B56" s="51" t="s">
        <v>154</v>
      </c>
      <c r="C56" s="92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42922</v>
      </c>
      <c r="D56" s="92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42932</v>
      </c>
      <c r="E56" s="13">
        <f>IF(C56=D56,"-",D56-C56)</f>
        <v>10</v>
      </c>
      <c r="F56" s="106">
        <f>IF(C56=0,"-",D56/C56)</f>
        <v>1.0002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A1" sqref="A1:F1"/>
      <selection pane="bottomLef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0.75390625" style="2" customWidth="1"/>
    <col min="6" max="6" width="22.2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71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1" t="s">
        <v>201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2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4344823</v>
      </c>
      <c r="D7" s="16">
        <f>D8+D9+D10+D12+D13+D14+D15+D16+D17+D18+D19+D20+D21+D22+D24+D25+D26+D27</f>
        <v>4355640</v>
      </c>
      <c r="E7" s="13">
        <f>IF(C7=D7,"-",D7-C7)</f>
        <v>10817</v>
      </c>
      <c r="F7" s="100">
        <f>IF(C7=0,"-",D7/C7)</f>
        <v>1.002</v>
      </c>
    </row>
    <row r="8" spans="1:6" ht="31.5" customHeight="1">
      <c r="A8" s="35" t="s">
        <v>1</v>
      </c>
      <c r="B8" s="83" t="s">
        <v>159</v>
      </c>
      <c r="C8" s="89">
        <v>545550</v>
      </c>
      <c r="D8" s="31">
        <f>C8</f>
        <v>545550</v>
      </c>
      <c r="E8" s="101" t="str">
        <f aca="true" t="shared" si="0" ref="E8:E29">IF(C8=D8,"-",D8-C8)</f>
        <v>-</v>
      </c>
      <c r="F8" s="102">
        <f aca="true" t="shared" si="1" ref="F8:F55">IF(C8=0,"-",D8/C8)</f>
        <v>1</v>
      </c>
    </row>
    <row r="9" spans="1:6" ht="31.5" customHeight="1">
      <c r="A9" s="35" t="s">
        <v>2</v>
      </c>
      <c r="B9" s="83" t="s">
        <v>160</v>
      </c>
      <c r="C9" s="89">
        <v>356130</v>
      </c>
      <c r="D9" s="31">
        <f aca="true" t="shared" si="2" ref="D9:D27">C9</f>
        <v>356130</v>
      </c>
      <c r="E9" s="101" t="str">
        <f t="shared" si="0"/>
        <v>-</v>
      </c>
      <c r="F9" s="102">
        <f t="shared" si="1"/>
        <v>1</v>
      </c>
    </row>
    <row r="10" spans="1:6" ht="31.5" customHeight="1">
      <c r="A10" s="35" t="s">
        <v>3</v>
      </c>
      <c r="B10" s="83" t="s">
        <v>157</v>
      </c>
      <c r="C10" s="89">
        <v>2065661</v>
      </c>
      <c r="D10" s="31">
        <f>C10+8817</f>
        <v>2074478</v>
      </c>
      <c r="E10" s="101">
        <f t="shared" si="0"/>
        <v>8817</v>
      </c>
      <c r="F10" s="102">
        <f t="shared" si="1"/>
        <v>1.0043</v>
      </c>
    </row>
    <row r="11" spans="1:6" ht="31.5" customHeight="1">
      <c r="A11" s="84" t="s">
        <v>64</v>
      </c>
      <c r="B11" s="40" t="s">
        <v>65</v>
      </c>
      <c r="C11" s="89">
        <v>129515</v>
      </c>
      <c r="D11" s="31">
        <f>C11+3000</f>
        <v>132515</v>
      </c>
      <c r="E11" s="101">
        <f t="shared" si="0"/>
        <v>3000</v>
      </c>
      <c r="F11" s="102">
        <f t="shared" si="1"/>
        <v>1.0232</v>
      </c>
    </row>
    <row r="12" spans="1:6" ht="31.5" customHeight="1">
      <c r="A12" s="35" t="s">
        <v>4</v>
      </c>
      <c r="B12" s="83" t="s">
        <v>166</v>
      </c>
      <c r="C12" s="89">
        <v>157457</v>
      </c>
      <c r="D12" s="31">
        <f>C12+500</f>
        <v>157957</v>
      </c>
      <c r="E12" s="101">
        <f t="shared" si="0"/>
        <v>500</v>
      </c>
      <c r="F12" s="102">
        <f t="shared" si="1"/>
        <v>1.0032</v>
      </c>
    </row>
    <row r="13" spans="1:6" ht="31.5" customHeight="1">
      <c r="A13" s="35" t="s">
        <v>5</v>
      </c>
      <c r="B13" s="83" t="s">
        <v>161</v>
      </c>
      <c r="C13" s="89">
        <v>141569</v>
      </c>
      <c r="D13" s="31">
        <f>C13+1000</f>
        <v>142569</v>
      </c>
      <c r="E13" s="101">
        <f t="shared" si="0"/>
        <v>1000</v>
      </c>
      <c r="F13" s="102">
        <f t="shared" si="1"/>
        <v>1.0071</v>
      </c>
    </row>
    <row r="14" spans="1:6" ht="31.5" customHeight="1">
      <c r="A14" s="35" t="s">
        <v>6</v>
      </c>
      <c r="B14" s="83" t="s">
        <v>170</v>
      </c>
      <c r="C14" s="89">
        <v>84490</v>
      </c>
      <c r="D14" s="31">
        <f t="shared" si="2"/>
        <v>84490</v>
      </c>
      <c r="E14" s="101" t="str">
        <f t="shared" si="0"/>
        <v>-</v>
      </c>
      <c r="F14" s="102">
        <f t="shared" si="1"/>
        <v>1</v>
      </c>
    </row>
    <row r="15" spans="1:6" ht="31.5" customHeight="1">
      <c r="A15" s="35" t="s">
        <v>7</v>
      </c>
      <c r="B15" s="83" t="s">
        <v>169</v>
      </c>
      <c r="C15" s="89">
        <v>19397</v>
      </c>
      <c r="D15" s="31">
        <f t="shared" si="2"/>
        <v>19397</v>
      </c>
      <c r="E15" s="101" t="str">
        <f>IF(C15=D15,"-",D15-C15)</f>
        <v>-</v>
      </c>
      <c r="F15" s="102">
        <f>IF(C15=0,"-",D15/C15)</f>
        <v>1</v>
      </c>
    </row>
    <row r="16" spans="1:6" ht="31.5" customHeight="1">
      <c r="A16" s="35" t="s">
        <v>8</v>
      </c>
      <c r="B16" s="83" t="s">
        <v>162</v>
      </c>
      <c r="C16" s="89">
        <v>121105</v>
      </c>
      <c r="D16" s="31">
        <f t="shared" si="2"/>
        <v>121105</v>
      </c>
      <c r="E16" s="101" t="str">
        <f t="shared" si="0"/>
        <v>-</v>
      </c>
      <c r="F16" s="102">
        <f t="shared" si="1"/>
        <v>1</v>
      </c>
    </row>
    <row r="17" spans="1:6" ht="31.5" customHeight="1">
      <c r="A17" s="35" t="s">
        <v>9</v>
      </c>
      <c r="B17" s="83" t="s">
        <v>163</v>
      </c>
      <c r="C17" s="89">
        <v>53000</v>
      </c>
      <c r="D17" s="31">
        <f t="shared" si="2"/>
        <v>53000</v>
      </c>
      <c r="E17" s="101" t="str">
        <f t="shared" si="0"/>
        <v>-</v>
      </c>
      <c r="F17" s="102">
        <f t="shared" si="1"/>
        <v>1</v>
      </c>
    </row>
    <row r="18" spans="1:6" ht="31.5" customHeight="1">
      <c r="A18" s="35" t="s">
        <v>10</v>
      </c>
      <c r="B18" s="83" t="s">
        <v>171</v>
      </c>
      <c r="C18" s="89">
        <v>3750</v>
      </c>
      <c r="D18" s="31">
        <f t="shared" si="2"/>
        <v>3750</v>
      </c>
      <c r="E18" s="101" t="str">
        <f t="shared" si="0"/>
        <v>-</v>
      </c>
      <c r="F18" s="102">
        <f t="shared" si="1"/>
        <v>1</v>
      </c>
    </row>
    <row r="19" spans="1:6" ht="46.5" customHeight="1">
      <c r="A19" s="35" t="s">
        <v>11</v>
      </c>
      <c r="B19" s="83" t="s">
        <v>164</v>
      </c>
      <c r="C19" s="89">
        <v>11457</v>
      </c>
      <c r="D19" s="31">
        <f t="shared" si="2"/>
        <v>11457</v>
      </c>
      <c r="E19" s="101" t="str">
        <f t="shared" si="0"/>
        <v>-</v>
      </c>
      <c r="F19" s="102">
        <f t="shared" si="1"/>
        <v>1</v>
      </c>
    </row>
    <row r="20" spans="1:6" ht="31.5" customHeight="1">
      <c r="A20" s="35" t="s">
        <v>12</v>
      </c>
      <c r="B20" s="83" t="s">
        <v>165</v>
      </c>
      <c r="C20" s="89">
        <v>108426</v>
      </c>
      <c r="D20" s="31">
        <f t="shared" si="2"/>
        <v>108426</v>
      </c>
      <c r="E20" s="101" t="str">
        <f t="shared" si="0"/>
        <v>-</v>
      </c>
      <c r="F20" s="102">
        <f t="shared" si="1"/>
        <v>1</v>
      </c>
    </row>
    <row r="21" spans="1:6" ht="31.5" customHeight="1">
      <c r="A21" s="35" t="s">
        <v>14</v>
      </c>
      <c r="B21" s="41" t="s">
        <v>13</v>
      </c>
      <c r="C21" s="89">
        <v>46250</v>
      </c>
      <c r="D21" s="31">
        <f>C21+500</f>
        <v>46750</v>
      </c>
      <c r="E21" s="101">
        <f t="shared" si="0"/>
        <v>500</v>
      </c>
      <c r="F21" s="102">
        <f t="shared" si="1"/>
        <v>1.0108</v>
      </c>
    </row>
    <row r="22" spans="1:6" ht="31.5" customHeight="1">
      <c r="A22" s="36" t="s">
        <v>15</v>
      </c>
      <c r="B22" s="83" t="s">
        <v>167</v>
      </c>
      <c r="C22" s="89">
        <v>623936</v>
      </c>
      <c r="D22" s="31">
        <f t="shared" si="2"/>
        <v>623936</v>
      </c>
      <c r="E22" s="101" t="str">
        <f t="shared" si="0"/>
        <v>-</v>
      </c>
      <c r="F22" s="102">
        <f t="shared" si="1"/>
        <v>1</v>
      </c>
    </row>
    <row r="23" spans="1:6" ht="31.5" customHeight="1">
      <c r="A23" s="34" t="s">
        <v>172</v>
      </c>
      <c r="B23" s="40" t="s">
        <v>66</v>
      </c>
      <c r="C23" s="89">
        <v>3023</v>
      </c>
      <c r="D23" s="31">
        <f t="shared" si="2"/>
        <v>3023</v>
      </c>
      <c r="E23" s="101" t="str">
        <f t="shared" si="0"/>
        <v>-</v>
      </c>
      <c r="F23" s="102">
        <f t="shared" si="1"/>
        <v>1</v>
      </c>
    </row>
    <row r="24" spans="1:6" ht="33" customHeight="1">
      <c r="A24" s="37" t="s">
        <v>16</v>
      </c>
      <c r="B24" s="42" t="s">
        <v>139</v>
      </c>
      <c r="C24" s="89">
        <v>0</v>
      </c>
      <c r="D24" s="31">
        <f t="shared" si="2"/>
        <v>0</v>
      </c>
      <c r="E24" s="101" t="str">
        <f>IF(C24=D24,"-",D24-C24)</f>
        <v>-</v>
      </c>
      <c r="F24" s="102" t="str">
        <f>IF(C24=0,"-",D24/C24)</f>
        <v>-</v>
      </c>
    </row>
    <row r="25" spans="1:6" ht="33" customHeight="1">
      <c r="A25" s="37" t="s">
        <v>136</v>
      </c>
      <c r="B25" s="43" t="s">
        <v>60</v>
      </c>
      <c r="C25" s="89">
        <v>0</v>
      </c>
      <c r="D25" s="31">
        <f t="shared" si="2"/>
        <v>0</v>
      </c>
      <c r="E25" s="101" t="str">
        <f>IF(C25=D25,"-",D25-C25)</f>
        <v>-</v>
      </c>
      <c r="F25" s="102" t="str">
        <f>IF(C25=0,"-",D25/C25)</f>
        <v>-</v>
      </c>
    </row>
    <row r="26" spans="1:6" ht="33" customHeight="1">
      <c r="A26" s="37" t="s">
        <v>137</v>
      </c>
      <c r="B26" s="43" t="s">
        <v>140</v>
      </c>
      <c r="C26" s="89">
        <v>0</v>
      </c>
      <c r="D26" s="31">
        <f t="shared" si="2"/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89">
        <v>6645</v>
      </c>
      <c r="D27" s="31">
        <f t="shared" si="2"/>
        <v>6645</v>
      </c>
      <c r="E27" s="101" t="str">
        <f>IF(C27=D27,"-",D27-C27)</f>
        <v>-</v>
      </c>
      <c r="F27" s="102">
        <f>IF(C27=0,"-",D27/C27)</f>
        <v>1</v>
      </c>
    </row>
    <row r="28" spans="1:6" s="5" customFormat="1" ht="31.5" customHeight="1">
      <c r="A28" s="38" t="s">
        <v>68</v>
      </c>
      <c r="B28" s="44" t="s">
        <v>69</v>
      </c>
      <c r="C28" s="90">
        <v>0</v>
      </c>
      <c r="D28" s="94">
        <f>C28</f>
        <v>0</v>
      </c>
      <c r="E28" s="15" t="str">
        <f t="shared" si="0"/>
        <v>-</v>
      </c>
      <c r="F28" s="103" t="str">
        <f t="shared" si="1"/>
        <v>-</v>
      </c>
    </row>
    <row r="29" spans="1:6" s="5" customFormat="1" ht="31.5" customHeight="1">
      <c r="A29" s="38" t="s">
        <v>67</v>
      </c>
      <c r="B29" s="44" t="s">
        <v>70</v>
      </c>
      <c r="C29" s="90">
        <v>135689</v>
      </c>
      <c r="D29" s="94">
        <f>C29</f>
        <v>135689</v>
      </c>
      <c r="E29" s="15" t="str">
        <f t="shared" si="0"/>
        <v>-</v>
      </c>
      <c r="F29" s="103">
        <f t="shared" si="1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33957</v>
      </c>
      <c r="D30" s="29">
        <f>D31+D32+D33+D41+D42+D48+D49+D50+D47</f>
        <v>33957</v>
      </c>
      <c r="E30" s="13" t="str">
        <f>IF(C30=D30,"-",D30-C30)</f>
        <v>-</v>
      </c>
      <c r="F30" s="104">
        <f t="shared" si="1"/>
        <v>1</v>
      </c>
    </row>
    <row r="31" spans="1:6" ht="28.5" customHeight="1">
      <c r="A31" s="37" t="s">
        <v>19</v>
      </c>
      <c r="B31" s="46" t="s">
        <v>20</v>
      </c>
      <c r="C31" s="82">
        <v>1530</v>
      </c>
      <c r="D31" s="30">
        <f>C31</f>
        <v>1530</v>
      </c>
      <c r="E31" s="101" t="str">
        <f aca="true" t="shared" si="3" ref="E31:E51">IF(C31=D31,"-",D31-C31)</f>
        <v>-</v>
      </c>
      <c r="F31" s="102">
        <f t="shared" si="1"/>
        <v>1</v>
      </c>
    </row>
    <row r="32" spans="1:6" ht="28.5" customHeight="1">
      <c r="A32" s="37" t="s">
        <v>21</v>
      </c>
      <c r="B32" s="46" t="s">
        <v>22</v>
      </c>
      <c r="C32" s="82">
        <v>3923</v>
      </c>
      <c r="D32" s="30">
        <f>C32</f>
        <v>3923</v>
      </c>
      <c r="E32" s="101" t="str">
        <f t="shared" si="3"/>
        <v>-</v>
      </c>
      <c r="F32" s="102">
        <f t="shared" si="1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280</v>
      </c>
      <c r="D33" s="30">
        <f>D34+D36+D37+D38+D39+D40</f>
        <v>280</v>
      </c>
      <c r="E33" s="101" t="str">
        <f t="shared" si="3"/>
        <v>-</v>
      </c>
      <c r="F33" s="102">
        <f t="shared" si="1"/>
        <v>1</v>
      </c>
    </row>
    <row r="34" spans="1:6" ht="28.5" customHeight="1">
      <c r="A34" s="48" t="s">
        <v>45</v>
      </c>
      <c r="B34" s="49" t="s">
        <v>38</v>
      </c>
      <c r="C34" s="82">
        <v>80</v>
      </c>
      <c r="D34" s="30">
        <f aca="true" t="shared" si="4" ref="D34:D39">C34</f>
        <v>80</v>
      </c>
      <c r="E34" s="101" t="str">
        <f t="shared" si="3"/>
        <v>-</v>
      </c>
      <c r="F34" s="102">
        <f t="shared" si="1"/>
        <v>1</v>
      </c>
    </row>
    <row r="35" spans="1:6" ht="28.5" customHeight="1">
      <c r="A35" s="48" t="s">
        <v>46</v>
      </c>
      <c r="B35" s="50" t="s">
        <v>39</v>
      </c>
      <c r="C35" s="82">
        <v>59</v>
      </c>
      <c r="D35" s="30">
        <f t="shared" si="4"/>
        <v>59</v>
      </c>
      <c r="E35" s="101" t="str">
        <f t="shared" si="3"/>
        <v>-</v>
      </c>
      <c r="F35" s="102">
        <f t="shared" si="1"/>
        <v>1</v>
      </c>
    </row>
    <row r="36" spans="1:6" ht="28.5" customHeight="1">
      <c r="A36" s="48" t="s">
        <v>47</v>
      </c>
      <c r="B36" s="49" t="s">
        <v>40</v>
      </c>
      <c r="C36" s="82">
        <v>13</v>
      </c>
      <c r="D36" s="30">
        <f t="shared" si="4"/>
        <v>13</v>
      </c>
      <c r="E36" s="101" t="str">
        <f t="shared" si="3"/>
        <v>-</v>
      </c>
      <c r="F36" s="102">
        <f t="shared" si="1"/>
        <v>1</v>
      </c>
    </row>
    <row r="37" spans="1:6" ht="28.5" customHeight="1">
      <c r="A37" s="48" t="s">
        <v>48</v>
      </c>
      <c r="B37" s="49" t="s">
        <v>41</v>
      </c>
      <c r="C37" s="82">
        <v>1</v>
      </c>
      <c r="D37" s="30">
        <f t="shared" si="4"/>
        <v>1</v>
      </c>
      <c r="E37" s="101" t="str">
        <f t="shared" si="3"/>
        <v>-</v>
      </c>
      <c r="F37" s="102">
        <f t="shared" si="1"/>
        <v>1</v>
      </c>
    </row>
    <row r="38" spans="1:6" ht="28.5" customHeight="1">
      <c r="A38" s="48" t="s">
        <v>49</v>
      </c>
      <c r="B38" s="49" t="s">
        <v>42</v>
      </c>
      <c r="C38" s="82">
        <v>0</v>
      </c>
      <c r="D38" s="30">
        <f t="shared" si="4"/>
        <v>0</v>
      </c>
      <c r="E38" s="101" t="str">
        <f t="shared" si="3"/>
        <v>-</v>
      </c>
      <c r="F38" s="102" t="str">
        <f t="shared" si="1"/>
        <v>-</v>
      </c>
    </row>
    <row r="39" spans="1:6" ht="28.5" customHeight="1">
      <c r="A39" s="48" t="s">
        <v>50</v>
      </c>
      <c r="B39" s="49" t="s">
        <v>43</v>
      </c>
      <c r="C39" s="82">
        <v>185</v>
      </c>
      <c r="D39" s="30">
        <f t="shared" si="4"/>
        <v>185</v>
      </c>
      <c r="E39" s="101" t="str">
        <f t="shared" si="3"/>
        <v>-</v>
      </c>
      <c r="F39" s="102">
        <f t="shared" si="1"/>
        <v>1</v>
      </c>
    </row>
    <row r="40" spans="1:6" ht="28.5" customHeight="1">
      <c r="A40" s="48" t="s">
        <v>51</v>
      </c>
      <c r="B40" s="49" t="s">
        <v>44</v>
      </c>
      <c r="C40" s="82">
        <v>1</v>
      </c>
      <c r="D40" s="30">
        <f aca="true" t="shared" si="5" ref="D40:D48">C40</f>
        <v>1</v>
      </c>
      <c r="E40" s="101" t="str">
        <f t="shared" si="3"/>
        <v>-</v>
      </c>
      <c r="F40" s="102">
        <f t="shared" si="1"/>
        <v>1</v>
      </c>
    </row>
    <row r="41" spans="1:6" ht="28.5" customHeight="1">
      <c r="A41" s="37" t="s">
        <v>24</v>
      </c>
      <c r="B41" s="46" t="s">
        <v>25</v>
      </c>
      <c r="C41" s="30">
        <v>19431</v>
      </c>
      <c r="D41" s="30">
        <f t="shared" si="5"/>
        <v>19431</v>
      </c>
      <c r="E41" s="101" t="str">
        <f t="shared" si="3"/>
        <v>-</v>
      </c>
      <c r="F41" s="102">
        <f t="shared" si="1"/>
        <v>1</v>
      </c>
    </row>
    <row r="42" spans="1:6" ht="28.5" customHeight="1">
      <c r="A42" s="37" t="s">
        <v>26</v>
      </c>
      <c r="B42" s="47" t="s">
        <v>61</v>
      </c>
      <c r="C42" s="30">
        <f>SUM(C43:C46)</f>
        <v>3922</v>
      </c>
      <c r="D42" s="30">
        <f>SUM(D43:D46)</f>
        <v>3922</v>
      </c>
      <c r="E42" s="101" t="str">
        <f t="shared" si="3"/>
        <v>-</v>
      </c>
      <c r="F42" s="102">
        <f t="shared" si="1"/>
        <v>1</v>
      </c>
    </row>
    <row r="43" spans="1:6" ht="28.5" customHeight="1">
      <c r="A43" s="48" t="s">
        <v>56</v>
      </c>
      <c r="B43" s="49" t="s">
        <v>52</v>
      </c>
      <c r="C43" s="30">
        <v>2892</v>
      </c>
      <c r="D43" s="30">
        <f>C43</f>
        <v>2892</v>
      </c>
      <c r="E43" s="101" t="str">
        <f t="shared" si="3"/>
        <v>-</v>
      </c>
      <c r="F43" s="102">
        <f t="shared" si="1"/>
        <v>1</v>
      </c>
    </row>
    <row r="44" spans="1:6" ht="28.5" customHeight="1">
      <c r="A44" s="48" t="s">
        <v>57</v>
      </c>
      <c r="B44" s="49" t="s">
        <v>53</v>
      </c>
      <c r="C44" s="30">
        <v>476</v>
      </c>
      <c r="D44" s="30">
        <f>C44</f>
        <v>476</v>
      </c>
      <c r="E44" s="101" t="str">
        <f t="shared" si="3"/>
        <v>-</v>
      </c>
      <c r="F44" s="102">
        <f t="shared" si="1"/>
        <v>1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5"/>
        <v>0</v>
      </c>
      <c r="E45" s="101" t="str">
        <f t="shared" si="3"/>
        <v>-</v>
      </c>
      <c r="F45" s="102" t="str">
        <f t="shared" si="1"/>
        <v>-</v>
      </c>
    </row>
    <row r="46" spans="1:6" ht="28.5" customHeight="1">
      <c r="A46" s="48" t="s">
        <v>59</v>
      </c>
      <c r="B46" s="49" t="s">
        <v>55</v>
      </c>
      <c r="C46" s="30">
        <v>554</v>
      </c>
      <c r="D46" s="30">
        <f>C46</f>
        <v>554</v>
      </c>
      <c r="E46" s="101" t="str">
        <f t="shared" si="3"/>
        <v>-</v>
      </c>
      <c r="F46" s="102">
        <f t="shared" si="1"/>
        <v>1</v>
      </c>
    </row>
    <row r="47" spans="1:6" ht="28.5" customHeight="1">
      <c r="A47" s="37" t="s">
        <v>27</v>
      </c>
      <c r="B47" s="46" t="s">
        <v>28</v>
      </c>
      <c r="C47" s="82">
        <v>0</v>
      </c>
      <c r="D47" s="30">
        <f t="shared" si="5"/>
        <v>0</v>
      </c>
      <c r="E47" s="101" t="str">
        <f t="shared" si="3"/>
        <v>-</v>
      </c>
      <c r="F47" s="102" t="str">
        <f t="shared" si="1"/>
        <v>-</v>
      </c>
    </row>
    <row r="48" spans="1:6" ht="48" customHeight="1">
      <c r="A48" s="37" t="s">
        <v>29</v>
      </c>
      <c r="B48" s="46" t="s">
        <v>114</v>
      </c>
      <c r="C48" s="89">
        <v>4075</v>
      </c>
      <c r="D48" s="30">
        <f t="shared" si="5"/>
        <v>4075</v>
      </c>
      <c r="E48" s="101" t="str">
        <f t="shared" si="3"/>
        <v>-</v>
      </c>
      <c r="F48" s="105">
        <f t="shared" si="1"/>
        <v>1</v>
      </c>
    </row>
    <row r="49" spans="1:6" ht="43.5" customHeight="1">
      <c r="A49" s="37" t="s">
        <v>30</v>
      </c>
      <c r="B49" s="46" t="s">
        <v>31</v>
      </c>
      <c r="C49" s="89">
        <v>504</v>
      </c>
      <c r="D49" s="30">
        <f>C49</f>
        <v>504</v>
      </c>
      <c r="E49" s="101" t="str">
        <f t="shared" si="3"/>
        <v>-</v>
      </c>
      <c r="F49" s="105">
        <f t="shared" si="1"/>
        <v>1</v>
      </c>
    </row>
    <row r="50" spans="1:6" ht="35.25" customHeight="1">
      <c r="A50" s="37" t="s">
        <v>32</v>
      </c>
      <c r="B50" s="46" t="s">
        <v>33</v>
      </c>
      <c r="C50" s="82">
        <v>292</v>
      </c>
      <c r="D50" s="30">
        <f>C50</f>
        <v>292</v>
      </c>
      <c r="E50" s="101" t="str">
        <f t="shared" si="3"/>
        <v>-</v>
      </c>
      <c r="F50" s="102">
        <f t="shared" si="1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16273</v>
      </c>
      <c r="D51" s="33">
        <f>SUM(D52:D55)</f>
        <v>16523</v>
      </c>
      <c r="E51" s="13">
        <f t="shared" si="3"/>
        <v>250</v>
      </c>
      <c r="F51" s="106">
        <f t="shared" si="1"/>
        <v>1.0154</v>
      </c>
    </row>
    <row r="52" spans="1:6" ht="42" customHeight="1">
      <c r="A52" s="37" t="s">
        <v>118</v>
      </c>
      <c r="B52" s="46" t="s">
        <v>143</v>
      </c>
      <c r="C52" s="82">
        <v>15</v>
      </c>
      <c r="D52" s="30">
        <f>C52</f>
        <v>15</v>
      </c>
      <c r="E52" s="82" t="str">
        <f>IF(C52=D52,"-",D52-C52)</f>
        <v>-</v>
      </c>
      <c r="F52" s="102">
        <f t="shared" si="1"/>
        <v>1</v>
      </c>
    </row>
    <row r="53" spans="1:6" ht="31.5" customHeight="1">
      <c r="A53" s="37" t="s">
        <v>35</v>
      </c>
      <c r="B53" s="46" t="s">
        <v>63</v>
      </c>
      <c r="C53" s="82">
        <v>16058</v>
      </c>
      <c r="D53" s="30">
        <f>C53</f>
        <v>16058</v>
      </c>
      <c r="E53" s="82" t="str">
        <f>IF(C53=D53,"-",D53-C53)</f>
        <v>-</v>
      </c>
      <c r="F53" s="102">
        <f t="shared" si="1"/>
        <v>1</v>
      </c>
    </row>
    <row r="54" spans="1:6" ht="31.5" customHeight="1">
      <c r="A54" s="37" t="s">
        <v>36</v>
      </c>
      <c r="B54" s="46" t="s">
        <v>120</v>
      </c>
      <c r="C54" s="82">
        <v>0</v>
      </c>
      <c r="D54" s="30">
        <f>C54</f>
        <v>0</v>
      </c>
      <c r="E54" s="82" t="str">
        <f>IF(C54=D54,"-",D54-C54)</f>
        <v>-</v>
      </c>
      <c r="F54" s="102" t="str">
        <f t="shared" si="1"/>
        <v>-</v>
      </c>
    </row>
    <row r="55" spans="1:6" ht="31.5" customHeight="1">
      <c r="A55" s="37" t="s">
        <v>119</v>
      </c>
      <c r="B55" s="46" t="s">
        <v>121</v>
      </c>
      <c r="C55" s="82">
        <v>200</v>
      </c>
      <c r="D55" s="30">
        <f>C55+250</f>
        <v>450</v>
      </c>
      <c r="E55" s="82">
        <f>IF(C55=D55,"-",D55-C55)</f>
        <v>250</v>
      </c>
      <c r="F55" s="102">
        <f t="shared" si="1"/>
        <v>2.25</v>
      </c>
    </row>
    <row r="56" spans="1:6" ht="32.25" customHeight="1">
      <c r="A56" s="39" t="s">
        <v>126</v>
      </c>
      <c r="B56" s="51" t="s">
        <v>154</v>
      </c>
      <c r="C56" s="92">
        <v>1244</v>
      </c>
      <c r="D56" s="33">
        <f>C56</f>
        <v>1244</v>
      </c>
      <c r="E56" s="13" t="str">
        <f>IF(C56=D56,"-",D56-C56)</f>
        <v>-</v>
      </c>
      <c r="F56" s="106">
        <f>IF(C56=0,"-",D56/C56)</f>
        <v>1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C4:C5"/>
    <mergeCell ref="A2:C2"/>
    <mergeCell ref="A4:A5"/>
    <mergeCell ref="B4:B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0.75390625" style="2" customWidth="1"/>
    <col min="6" max="6" width="22.2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72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3" t="str">
        <f>Dolnośląski!C4</f>
        <v>Plan na
2011 rok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4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3020935</v>
      </c>
      <c r="D7" s="16">
        <f>D8+D9+D10+D12+D13+D14+D15+D16+D17+D18+D19+D20+D21+D22+D24+D25+D26+D27</f>
        <v>3028633</v>
      </c>
      <c r="E7" s="13">
        <f>IF(C7=D7,"-",D7-C7)</f>
        <v>7698</v>
      </c>
      <c r="F7" s="100">
        <f>IF(C7=0,"-",D7/C7)</f>
        <v>1.003</v>
      </c>
    </row>
    <row r="8" spans="1:6" ht="31.5" customHeight="1">
      <c r="A8" s="35" t="s">
        <v>1</v>
      </c>
      <c r="B8" s="83" t="s">
        <v>159</v>
      </c>
      <c r="C8" s="89">
        <v>395798</v>
      </c>
      <c r="D8" s="31">
        <f aca="true" t="shared" si="0" ref="D8:D21">C8</f>
        <v>395798</v>
      </c>
      <c r="E8" s="101" t="str">
        <f aca="true" t="shared" si="1" ref="E8:E29">IF(C8=D8,"-",D8-C8)</f>
        <v>-</v>
      </c>
      <c r="F8" s="102">
        <f aca="true" t="shared" si="2" ref="F8:F55">IF(C8=0,"-",D8/C8)</f>
        <v>1</v>
      </c>
    </row>
    <row r="9" spans="1:6" ht="31.5" customHeight="1">
      <c r="A9" s="35" t="s">
        <v>2</v>
      </c>
      <c r="B9" s="83" t="s">
        <v>160</v>
      </c>
      <c r="C9" s="89">
        <v>235161</v>
      </c>
      <c r="D9" s="31">
        <f t="shared" si="0"/>
        <v>235161</v>
      </c>
      <c r="E9" s="101" t="str">
        <f t="shared" si="1"/>
        <v>-</v>
      </c>
      <c r="F9" s="102">
        <f t="shared" si="2"/>
        <v>1</v>
      </c>
    </row>
    <row r="10" spans="1:6" ht="31.5" customHeight="1">
      <c r="A10" s="35" t="s">
        <v>3</v>
      </c>
      <c r="B10" s="83" t="s">
        <v>157</v>
      </c>
      <c r="C10" s="89">
        <v>1435760</v>
      </c>
      <c r="D10" s="31">
        <f t="shared" si="0"/>
        <v>1435760</v>
      </c>
      <c r="E10" s="101" t="str">
        <f t="shared" si="1"/>
        <v>-</v>
      </c>
      <c r="F10" s="102">
        <f t="shared" si="2"/>
        <v>1</v>
      </c>
    </row>
    <row r="11" spans="1:6" ht="31.5" customHeight="1">
      <c r="A11" s="84" t="s">
        <v>64</v>
      </c>
      <c r="B11" s="40" t="s">
        <v>65</v>
      </c>
      <c r="C11" s="89">
        <v>85441</v>
      </c>
      <c r="D11" s="31">
        <f t="shared" si="0"/>
        <v>85441</v>
      </c>
      <c r="E11" s="101" t="str">
        <f t="shared" si="1"/>
        <v>-</v>
      </c>
      <c r="F11" s="102">
        <f t="shared" si="2"/>
        <v>1</v>
      </c>
    </row>
    <row r="12" spans="1:6" ht="31.5" customHeight="1">
      <c r="A12" s="35" t="s">
        <v>4</v>
      </c>
      <c r="B12" s="83" t="s">
        <v>166</v>
      </c>
      <c r="C12" s="89">
        <v>101206</v>
      </c>
      <c r="D12" s="31">
        <f t="shared" si="0"/>
        <v>101206</v>
      </c>
      <c r="E12" s="101" t="str">
        <f t="shared" si="1"/>
        <v>-</v>
      </c>
      <c r="F12" s="102">
        <f t="shared" si="2"/>
        <v>1</v>
      </c>
    </row>
    <row r="13" spans="1:6" ht="31.5" customHeight="1">
      <c r="A13" s="35" t="s">
        <v>5</v>
      </c>
      <c r="B13" s="83" t="s">
        <v>161</v>
      </c>
      <c r="C13" s="89">
        <v>77191</v>
      </c>
      <c r="D13" s="31">
        <f t="shared" si="0"/>
        <v>77191</v>
      </c>
      <c r="E13" s="101" t="str">
        <f t="shared" si="1"/>
        <v>-</v>
      </c>
      <c r="F13" s="102">
        <f t="shared" si="2"/>
        <v>1</v>
      </c>
    </row>
    <row r="14" spans="1:6" ht="31.5" customHeight="1">
      <c r="A14" s="35" t="s">
        <v>6</v>
      </c>
      <c r="B14" s="83" t="s">
        <v>170</v>
      </c>
      <c r="C14" s="89">
        <v>36553</v>
      </c>
      <c r="D14" s="31">
        <f t="shared" si="0"/>
        <v>36553</v>
      </c>
      <c r="E14" s="101" t="str">
        <f t="shared" si="1"/>
        <v>-</v>
      </c>
      <c r="F14" s="102">
        <f t="shared" si="2"/>
        <v>1</v>
      </c>
    </row>
    <row r="15" spans="1:6" ht="31.5" customHeight="1">
      <c r="A15" s="35" t="s">
        <v>7</v>
      </c>
      <c r="B15" s="83" t="s">
        <v>169</v>
      </c>
      <c r="C15" s="89">
        <v>23661</v>
      </c>
      <c r="D15" s="31">
        <f t="shared" si="0"/>
        <v>23661</v>
      </c>
      <c r="E15" s="101" t="str">
        <f>IF(C15=D15,"-",D15-C15)</f>
        <v>-</v>
      </c>
      <c r="F15" s="102">
        <f>IF(C15=0,"-",D15/C15)</f>
        <v>1</v>
      </c>
    </row>
    <row r="16" spans="1:6" ht="31.5" customHeight="1">
      <c r="A16" s="35" t="s">
        <v>8</v>
      </c>
      <c r="B16" s="83" t="s">
        <v>162</v>
      </c>
      <c r="C16" s="89">
        <v>97392</v>
      </c>
      <c r="D16" s="31">
        <f t="shared" si="0"/>
        <v>97392</v>
      </c>
      <c r="E16" s="101" t="str">
        <f t="shared" si="1"/>
        <v>-</v>
      </c>
      <c r="F16" s="102">
        <f t="shared" si="2"/>
        <v>1</v>
      </c>
    </row>
    <row r="17" spans="1:6" ht="31.5" customHeight="1">
      <c r="A17" s="35" t="s">
        <v>9</v>
      </c>
      <c r="B17" s="83" t="s">
        <v>163</v>
      </c>
      <c r="C17" s="89">
        <v>28698</v>
      </c>
      <c r="D17" s="31">
        <f t="shared" si="0"/>
        <v>28698</v>
      </c>
      <c r="E17" s="101" t="str">
        <f t="shared" si="1"/>
        <v>-</v>
      </c>
      <c r="F17" s="102">
        <f t="shared" si="2"/>
        <v>1</v>
      </c>
    </row>
    <row r="18" spans="1:6" ht="31.5" customHeight="1">
      <c r="A18" s="35" t="s">
        <v>10</v>
      </c>
      <c r="B18" s="83" t="s">
        <v>171</v>
      </c>
      <c r="C18" s="89">
        <v>2270</v>
      </c>
      <c r="D18" s="31">
        <f t="shared" si="0"/>
        <v>2270</v>
      </c>
      <c r="E18" s="101" t="str">
        <f t="shared" si="1"/>
        <v>-</v>
      </c>
      <c r="F18" s="102">
        <f t="shared" si="2"/>
        <v>1</v>
      </c>
    </row>
    <row r="19" spans="1:6" ht="46.5" customHeight="1">
      <c r="A19" s="35" t="s">
        <v>11</v>
      </c>
      <c r="B19" s="83" t="s">
        <v>164</v>
      </c>
      <c r="C19" s="89">
        <v>7994</v>
      </c>
      <c r="D19" s="31">
        <f t="shared" si="0"/>
        <v>7994</v>
      </c>
      <c r="E19" s="101" t="str">
        <f t="shared" si="1"/>
        <v>-</v>
      </c>
      <c r="F19" s="102">
        <f t="shared" si="2"/>
        <v>1</v>
      </c>
    </row>
    <row r="20" spans="1:6" ht="31.5" customHeight="1">
      <c r="A20" s="35" t="s">
        <v>12</v>
      </c>
      <c r="B20" s="83" t="s">
        <v>165</v>
      </c>
      <c r="C20" s="89">
        <v>92326</v>
      </c>
      <c r="D20" s="31">
        <f t="shared" si="0"/>
        <v>92326</v>
      </c>
      <c r="E20" s="101" t="str">
        <f t="shared" si="1"/>
        <v>-</v>
      </c>
      <c r="F20" s="102">
        <f t="shared" si="2"/>
        <v>1</v>
      </c>
    </row>
    <row r="21" spans="1:6" ht="31.5" customHeight="1">
      <c r="A21" s="35" t="s">
        <v>14</v>
      </c>
      <c r="B21" s="41" t="s">
        <v>13</v>
      </c>
      <c r="C21" s="89">
        <v>24120</v>
      </c>
      <c r="D21" s="31">
        <f t="shared" si="0"/>
        <v>24120</v>
      </c>
      <c r="E21" s="101" t="str">
        <f t="shared" si="1"/>
        <v>-</v>
      </c>
      <c r="F21" s="102">
        <f t="shared" si="2"/>
        <v>1</v>
      </c>
    </row>
    <row r="22" spans="1:6" ht="31.5" customHeight="1">
      <c r="A22" s="36" t="s">
        <v>15</v>
      </c>
      <c r="B22" s="83" t="s">
        <v>167</v>
      </c>
      <c r="C22" s="89">
        <v>462467</v>
      </c>
      <c r="D22" s="31">
        <f>C22+7698</f>
        <v>470165</v>
      </c>
      <c r="E22" s="101">
        <f t="shared" si="1"/>
        <v>7698</v>
      </c>
      <c r="F22" s="102">
        <f t="shared" si="2"/>
        <v>1.0166</v>
      </c>
    </row>
    <row r="23" spans="1:6" ht="31.5" customHeight="1">
      <c r="A23" s="34" t="s">
        <v>172</v>
      </c>
      <c r="B23" s="40" t="s">
        <v>66</v>
      </c>
      <c r="C23" s="89">
        <v>711</v>
      </c>
      <c r="D23" s="31">
        <f aca="true" t="shared" si="3" ref="D23:D29">C23</f>
        <v>711</v>
      </c>
      <c r="E23" s="101" t="str">
        <f t="shared" si="1"/>
        <v>-</v>
      </c>
      <c r="F23" s="102">
        <f t="shared" si="2"/>
        <v>1</v>
      </c>
    </row>
    <row r="24" spans="1:6" ht="33" customHeight="1">
      <c r="A24" s="37" t="s">
        <v>16</v>
      </c>
      <c r="B24" s="42" t="s">
        <v>139</v>
      </c>
      <c r="C24" s="89">
        <v>0</v>
      </c>
      <c r="D24" s="31">
        <f t="shared" si="3"/>
        <v>0</v>
      </c>
      <c r="E24" s="101" t="str">
        <f>IF(C24=D24,"-",D24-C24)</f>
        <v>-</v>
      </c>
      <c r="F24" s="102" t="str">
        <f>IF(C24=0,"-",D24/C24)</f>
        <v>-</v>
      </c>
    </row>
    <row r="25" spans="1:6" ht="33" customHeight="1">
      <c r="A25" s="37" t="s">
        <v>136</v>
      </c>
      <c r="B25" s="43" t="s">
        <v>60</v>
      </c>
      <c r="C25" s="89">
        <v>0</v>
      </c>
      <c r="D25" s="31">
        <f t="shared" si="3"/>
        <v>0</v>
      </c>
      <c r="E25" s="101" t="str">
        <f>IF(C25=D25,"-",D25-C25)</f>
        <v>-</v>
      </c>
      <c r="F25" s="102" t="str">
        <f>IF(C25=0,"-",D25/C25)</f>
        <v>-</v>
      </c>
    </row>
    <row r="26" spans="1:6" ht="33" customHeight="1">
      <c r="A26" s="37" t="s">
        <v>137</v>
      </c>
      <c r="B26" s="43" t="s">
        <v>140</v>
      </c>
      <c r="C26" s="89">
        <v>0</v>
      </c>
      <c r="D26" s="31">
        <f t="shared" si="3"/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89">
        <v>338</v>
      </c>
      <c r="D27" s="31">
        <f t="shared" si="3"/>
        <v>338</v>
      </c>
      <c r="E27" s="101" t="str">
        <f>IF(C27=D27,"-",D27-C27)</f>
        <v>-</v>
      </c>
      <c r="F27" s="102">
        <f>IF(C27=0,"-",D27/C27)</f>
        <v>1</v>
      </c>
    </row>
    <row r="28" spans="1:6" s="5" customFormat="1" ht="31.5" customHeight="1">
      <c r="A28" s="38" t="s">
        <v>68</v>
      </c>
      <c r="B28" s="44" t="s">
        <v>69</v>
      </c>
      <c r="C28" s="95">
        <v>0</v>
      </c>
      <c r="D28" s="94">
        <f t="shared" si="3"/>
        <v>0</v>
      </c>
      <c r="E28" s="15" t="str">
        <f t="shared" si="1"/>
        <v>-</v>
      </c>
      <c r="F28" s="103" t="str">
        <f t="shared" si="2"/>
        <v>-</v>
      </c>
    </row>
    <row r="29" spans="1:6" s="5" customFormat="1" ht="31.5" customHeight="1">
      <c r="A29" s="38" t="s">
        <v>67</v>
      </c>
      <c r="B29" s="44" t="s">
        <v>70</v>
      </c>
      <c r="C29" s="91">
        <v>106458</v>
      </c>
      <c r="D29" s="94">
        <f t="shared" si="3"/>
        <v>106458</v>
      </c>
      <c r="E29" s="15" t="str">
        <f t="shared" si="1"/>
        <v>-</v>
      </c>
      <c r="F29" s="103">
        <f t="shared" si="2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25394</v>
      </c>
      <c r="D30" s="29">
        <f>D31+D32+D33+D41+D42+D48+D49+D50+D47</f>
        <v>25394</v>
      </c>
      <c r="E30" s="13" t="str">
        <f>IF(C30=D30,"-",D30-C30)</f>
        <v>-</v>
      </c>
      <c r="F30" s="104">
        <f t="shared" si="2"/>
        <v>1</v>
      </c>
    </row>
    <row r="31" spans="1:6" ht="28.5" customHeight="1">
      <c r="A31" s="37" t="s">
        <v>19</v>
      </c>
      <c r="B31" s="46" t="s">
        <v>20</v>
      </c>
      <c r="C31" s="89">
        <v>961</v>
      </c>
      <c r="D31" s="30">
        <f>C31</f>
        <v>961</v>
      </c>
      <c r="E31" s="101" t="str">
        <f aca="true" t="shared" si="4" ref="E31:E51">IF(C31=D31,"-",D31-C31)</f>
        <v>-</v>
      </c>
      <c r="F31" s="102">
        <f t="shared" si="2"/>
        <v>1</v>
      </c>
    </row>
    <row r="32" spans="1:6" ht="28.5" customHeight="1">
      <c r="A32" s="37" t="s">
        <v>21</v>
      </c>
      <c r="B32" s="46" t="s">
        <v>22</v>
      </c>
      <c r="C32" s="89">
        <v>3152</v>
      </c>
      <c r="D32" s="30">
        <f>C32</f>
        <v>3152</v>
      </c>
      <c r="E32" s="101" t="str">
        <f t="shared" si="4"/>
        <v>-</v>
      </c>
      <c r="F32" s="102">
        <f t="shared" si="2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186</v>
      </c>
      <c r="D33" s="30">
        <f>D34+D36+D37+D38+D39+D40</f>
        <v>186</v>
      </c>
      <c r="E33" s="101" t="str">
        <f t="shared" si="4"/>
        <v>-</v>
      </c>
      <c r="F33" s="102">
        <f t="shared" si="2"/>
        <v>1</v>
      </c>
    </row>
    <row r="34" spans="1:6" ht="28.5" customHeight="1">
      <c r="A34" s="48" t="s">
        <v>45</v>
      </c>
      <c r="B34" s="49" t="s">
        <v>38</v>
      </c>
      <c r="C34" s="89">
        <v>24</v>
      </c>
      <c r="D34" s="30">
        <f>C34</f>
        <v>24</v>
      </c>
      <c r="E34" s="101" t="str">
        <f t="shared" si="4"/>
        <v>-</v>
      </c>
      <c r="F34" s="102">
        <f t="shared" si="2"/>
        <v>1</v>
      </c>
    </row>
    <row r="35" spans="1:6" ht="28.5" customHeight="1">
      <c r="A35" s="48" t="s">
        <v>46</v>
      </c>
      <c r="B35" s="50" t="s">
        <v>39</v>
      </c>
      <c r="C35" s="89">
        <v>24</v>
      </c>
      <c r="D35" s="30">
        <f>C35</f>
        <v>24</v>
      </c>
      <c r="E35" s="101" t="str">
        <f t="shared" si="4"/>
        <v>-</v>
      </c>
      <c r="F35" s="102">
        <f t="shared" si="2"/>
        <v>1</v>
      </c>
    </row>
    <row r="36" spans="1:6" ht="28.5" customHeight="1">
      <c r="A36" s="48" t="s">
        <v>47</v>
      </c>
      <c r="B36" s="49" t="s">
        <v>40</v>
      </c>
      <c r="C36" s="89">
        <v>5</v>
      </c>
      <c r="D36" s="30">
        <f>C36</f>
        <v>5</v>
      </c>
      <c r="E36" s="101" t="str">
        <f t="shared" si="4"/>
        <v>-</v>
      </c>
      <c r="F36" s="102">
        <f t="shared" si="2"/>
        <v>1</v>
      </c>
    </row>
    <row r="37" spans="1:6" ht="28.5" customHeight="1">
      <c r="A37" s="48" t="s">
        <v>48</v>
      </c>
      <c r="B37" s="49" t="s">
        <v>41</v>
      </c>
      <c r="C37" s="89">
        <v>0</v>
      </c>
      <c r="D37" s="30">
        <f aca="true" t="shared" si="5" ref="D37:D48">C37</f>
        <v>0</v>
      </c>
      <c r="E37" s="101" t="str">
        <f t="shared" si="4"/>
        <v>-</v>
      </c>
      <c r="F37" s="102" t="str">
        <f t="shared" si="2"/>
        <v>-</v>
      </c>
    </row>
    <row r="38" spans="1:6" ht="28.5" customHeight="1">
      <c r="A38" s="48" t="s">
        <v>49</v>
      </c>
      <c r="B38" s="49" t="s">
        <v>42</v>
      </c>
      <c r="C38" s="89">
        <v>0</v>
      </c>
      <c r="D38" s="30">
        <f t="shared" si="5"/>
        <v>0</v>
      </c>
      <c r="E38" s="101" t="str">
        <f t="shared" si="4"/>
        <v>-</v>
      </c>
      <c r="F38" s="102" t="str">
        <f t="shared" si="2"/>
        <v>-</v>
      </c>
    </row>
    <row r="39" spans="1:6" ht="28.5" customHeight="1">
      <c r="A39" s="48" t="s">
        <v>50</v>
      </c>
      <c r="B39" s="49" t="s">
        <v>43</v>
      </c>
      <c r="C39" s="89">
        <v>152</v>
      </c>
      <c r="D39" s="30">
        <f t="shared" si="5"/>
        <v>152</v>
      </c>
      <c r="E39" s="101" t="str">
        <f t="shared" si="4"/>
        <v>-</v>
      </c>
      <c r="F39" s="102">
        <f t="shared" si="2"/>
        <v>1</v>
      </c>
    </row>
    <row r="40" spans="1:6" ht="28.5" customHeight="1">
      <c r="A40" s="48" t="s">
        <v>51</v>
      </c>
      <c r="B40" s="49" t="s">
        <v>44</v>
      </c>
      <c r="C40" s="89">
        <v>5</v>
      </c>
      <c r="D40" s="30">
        <f t="shared" si="5"/>
        <v>5</v>
      </c>
      <c r="E40" s="101" t="str">
        <f t="shared" si="4"/>
        <v>-</v>
      </c>
      <c r="F40" s="102">
        <f t="shared" si="2"/>
        <v>1</v>
      </c>
    </row>
    <row r="41" spans="1:6" ht="28.5" customHeight="1">
      <c r="A41" s="37" t="s">
        <v>24</v>
      </c>
      <c r="B41" s="46" t="s">
        <v>25</v>
      </c>
      <c r="C41" s="30">
        <v>13744</v>
      </c>
      <c r="D41" s="30">
        <f t="shared" si="5"/>
        <v>13744</v>
      </c>
      <c r="E41" s="101" t="str">
        <f t="shared" si="4"/>
        <v>-</v>
      </c>
      <c r="F41" s="102">
        <f t="shared" si="2"/>
        <v>1</v>
      </c>
    </row>
    <row r="42" spans="1:6" ht="28.5" customHeight="1">
      <c r="A42" s="37" t="s">
        <v>26</v>
      </c>
      <c r="B42" s="47" t="s">
        <v>61</v>
      </c>
      <c r="C42" s="30">
        <f>SUM(C43:C46)</f>
        <v>2774</v>
      </c>
      <c r="D42" s="30">
        <f>SUM(D43:D46)</f>
        <v>2774</v>
      </c>
      <c r="E42" s="101" t="str">
        <f t="shared" si="4"/>
        <v>-</v>
      </c>
      <c r="F42" s="102">
        <f t="shared" si="2"/>
        <v>1</v>
      </c>
    </row>
    <row r="43" spans="1:6" ht="28.5" customHeight="1">
      <c r="A43" s="48" t="s">
        <v>56</v>
      </c>
      <c r="B43" s="49" t="s">
        <v>52</v>
      </c>
      <c r="C43" s="30">
        <v>1952</v>
      </c>
      <c r="D43" s="30">
        <f>C43</f>
        <v>1952</v>
      </c>
      <c r="E43" s="101" t="str">
        <f t="shared" si="4"/>
        <v>-</v>
      </c>
      <c r="F43" s="102">
        <f t="shared" si="2"/>
        <v>1</v>
      </c>
    </row>
    <row r="44" spans="1:6" ht="28.5" customHeight="1">
      <c r="A44" s="48" t="s">
        <v>57</v>
      </c>
      <c r="B44" s="49" t="s">
        <v>53</v>
      </c>
      <c r="C44" s="30">
        <v>337</v>
      </c>
      <c r="D44" s="30">
        <f>C44</f>
        <v>337</v>
      </c>
      <c r="E44" s="101" t="str">
        <f t="shared" si="4"/>
        <v>-</v>
      </c>
      <c r="F44" s="102">
        <f t="shared" si="2"/>
        <v>1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5"/>
        <v>0</v>
      </c>
      <c r="E45" s="101" t="str">
        <f t="shared" si="4"/>
        <v>-</v>
      </c>
      <c r="F45" s="102" t="str">
        <f t="shared" si="2"/>
        <v>-</v>
      </c>
    </row>
    <row r="46" spans="1:6" ht="28.5" customHeight="1">
      <c r="A46" s="48" t="s">
        <v>59</v>
      </c>
      <c r="B46" s="49" t="s">
        <v>55</v>
      </c>
      <c r="C46" s="30">
        <v>485</v>
      </c>
      <c r="D46" s="30">
        <f>C46</f>
        <v>485</v>
      </c>
      <c r="E46" s="101" t="str">
        <f t="shared" si="4"/>
        <v>-</v>
      </c>
      <c r="F46" s="102">
        <f t="shared" si="2"/>
        <v>1</v>
      </c>
    </row>
    <row r="47" spans="1:6" ht="28.5" customHeight="1">
      <c r="A47" s="37" t="s">
        <v>27</v>
      </c>
      <c r="B47" s="46" t="s">
        <v>28</v>
      </c>
      <c r="C47" s="89">
        <v>0</v>
      </c>
      <c r="D47" s="30">
        <f t="shared" si="5"/>
        <v>0</v>
      </c>
      <c r="E47" s="101" t="str">
        <f t="shared" si="4"/>
        <v>-</v>
      </c>
      <c r="F47" s="102" t="str">
        <f t="shared" si="2"/>
        <v>-</v>
      </c>
    </row>
    <row r="48" spans="1:6" ht="48" customHeight="1">
      <c r="A48" s="37" t="s">
        <v>29</v>
      </c>
      <c r="B48" s="46" t="s">
        <v>114</v>
      </c>
      <c r="C48" s="89">
        <v>4112</v>
      </c>
      <c r="D48" s="30">
        <f t="shared" si="5"/>
        <v>4112</v>
      </c>
      <c r="E48" s="101" t="str">
        <f t="shared" si="4"/>
        <v>-</v>
      </c>
      <c r="F48" s="105">
        <f t="shared" si="2"/>
        <v>1</v>
      </c>
    </row>
    <row r="49" spans="1:6" ht="43.5" customHeight="1">
      <c r="A49" s="37" t="s">
        <v>30</v>
      </c>
      <c r="B49" s="46" t="s">
        <v>31</v>
      </c>
      <c r="C49" s="89">
        <v>108</v>
      </c>
      <c r="D49" s="30">
        <f>C49</f>
        <v>108</v>
      </c>
      <c r="E49" s="101" t="str">
        <f t="shared" si="4"/>
        <v>-</v>
      </c>
      <c r="F49" s="105">
        <f t="shared" si="2"/>
        <v>1</v>
      </c>
    </row>
    <row r="50" spans="1:6" ht="35.25" customHeight="1">
      <c r="A50" s="37" t="s">
        <v>32</v>
      </c>
      <c r="B50" s="46" t="s">
        <v>33</v>
      </c>
      <c r="C50" s="89">
        <v>357</v>
      </c>
      <c r="D50" s="30">
        <f>C50</f>
        <v>357</v>
      </c>
      <c r="E50" s="101" t="str">
        <f t="shared" si="4"/>
        <v>-</v>
      </c>
      <c r="F50" s="102">
        <f t="shared" si="2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12543</v>
      </c>
      <c r="D51" s="33">
        <f>SUM(D52:D55)</f>
        <v>12543</v>
      </c>
      <c r="E51" s="13" t="str">
        <f t="shared" si="4"/>
        <v>-</v>
      </c>
      <c r="F51" s="106">
        <f t="shared" si="2"/>
        <v>1</v>
      </c>
    </row>
    <row r="52" spans="1:6" ht="42" customHeight="1">
      <c r="A52" s="37" t="s">
        <v>118</v>
      </c>
      <c r="B52" s="46" t="s">
        <v>143</v>
      </c>
      <c r="C52" s="89">
        <v>15</v>
      </c>
      <c r="D52" s="30">
        <f>C52</f>
        <v>15</v>
      </c>
      <c r="E52" s="82" t="str">
        <f>IF(C52=D52,"-",D52-C52)</f>
        <v>-</v>
      </c>
      <c r="F52" s="102">
        <f t="shared" si="2"/>
        <v>1</v>
      </c>
    </row>
    <row r="53" spans="1:6" ht="31.5" customHeight="1">
      <c r="A53" s="37" t="s">
        <v>35</v>
      </c>
      <c r="B53" s="46" t="s">
        <v>63</v>
      </c>
      <c r="C53" s="89">
        <v>11884</v>
      </c>
      <c r="D53" s="30">
        <f>C53</f>
        <v>11884</v>
      </c>
      <c r="E53" s="82" t="str">
        <f>IF(C53=D53,"-",D53-C53)</f>
        <v>-</v>
      </c>
      <c r="F53" s="102">
        <f t="shared" si="2"/>
        <v>1</v>
      </c>
    </row>
    <row r="54" spans="1:6" ht="31.5" customHeight="1">
      <c r="A54" s="37" t="s">
        <v>36</v>
      </c>
      <c r="B54" s="46" t="s">
        <v>120</v>
      </c>
      <c r="C54" s="89">
        <v>0</v>
      </c>
      <c r="D54" s="30">
        <f>C54</f>
        <v>0</v>
      </c>
      <c r="E54" s="82" t="str">
        <f>IF(C54=D54,"-",D54-C54)</f>
        <v>-</v>
      </c>
      <c r="F54" s="102" t="str">
        <f t="shared" si="2"/>
        <v>-</v>
      </c>
    </row>
    <row r="55" spans="1:6" ht="31.5" customHeight="1">
      <c r="A55" s="37" t="s">
        <v>119</v>
      </c>
      <c r="B55" s="46" t="s">
        <v>121</v>
      </c>
      <c r="C55" s="89">
        <v>644</v>
      </c>
      <c r="D55" s="30">
        <f>C55</f>
        <v>644</v>
      </c>
      <c r="E55" s="82" t="str">
        <f>IF(C55=D55,"-",D55-C55)</f>
        <v>-</v>
      </c>
      <c r="F55" s="102">
        <f t="shared" si="2"/>
        <v>1</v>
      </c>
    </row>
    <row r="56" spans="1:6" ht="32.25" customHeight="1">
      <c r="A56" s="39" t="s">
        <v>126</v>
      </c>
      <c r="B56" s="51" t="s">
        <v>154</v>
      </c>
      <c r="C56" s="33">
        <v>906</v>
      </c>
      <c r="D56" s="33">
        <f>C56</f>
        <v>906</v>
      </c>
      <c r="E56" s="13" t="str">
        <f>IF(C56=D56,"-",D56-C56)</f>
        <v>-</v>
      </c>
      <c r="F56" s="106">
        <f>IF(C56=0,"-",D56/C56)</f>
        <v>1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0.75390625" style="2" customWidth="1"/>
    <col min="6" max="6" width="22.2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73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3" t="str">
        <f>Dolnośląski!C4</f>
        <v>Plan na
2011 rok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4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3178445</v>
      </c>
      <c r="D7" s="16">
        <f>D8+D9+D10+D12+D13+D14+D15+D16+D17+D18+D19+D20+D21+D22+D24+D25+D26+D27</f>
        <v>3186565</v>
      </c>
      <c r="E7" s="13">
        <f>IF(C7=D7,"-",D7-C7)</f>
        <v>8120</v>
      </c>
      <c r="F7" s="100">
        <f>IF(C7=0,"-",D7/C7)</f>
        <v>1.003</v>
      </c>
    </row>
    <row r="8" spans="1:6" ht="31.5" customHeight="1">
      <c r="A8" s="35" t="s">
        <v>1</v>
      </c>
      <c r="B8" s="83" t="s">
        <v>159</v>
      </c>
      <c r="C8" s="89">
        <v>431400</v>
      </c>
      <c r="D8" s="31">
        <f>C8</f>
        <v>431400</v>
      </c>
      <c r="E8" s="101" t="str">
        <f aca="true" t="shared" si="0" ref="E8:E29">IF(C8=D8,"-",D8-C8)</f>
        <v>-</v>
      </c>
      <c r="F8" s="102">
        <f aca="true" t="shared" si="1" ref="F8:F55">IF(C8=0,"-",D8/C8)</f>
        <v>1</v>
      </c>
    </row>
    <row r="9" spans="1:6" ht="31.5" customHeight="1">
      <c r="A9" s="35" t="s">
        <v>2</v>
      </c>
      <c r="B9" s="83" t="s">
        <v>160</v>
      </c>
      <c r="C9" s="89">
        <v>227111</v>
      </c>
      <c r="D9" s="31">
        <f aca="true" t="shared" si="2" ref="D9:D27">C9</f>
        <v>227111</v>
      </c>
      <c r="E9" s="101" t="str">
        <f t="shared" si="0"/>
        <v>-</v>
      </c>
      <c r="F9" s="102">
        <f t="shared" si="1"/>
        <v>1</v>
      </c>
    </row>
    <row r="10" spans="1:6" ht="31.5" customHeight="1">
      <c r="A10" s="35" t="s">
        <v>3</v>
      </c>
      <c r="B10" s="83" t="s">
        <v>157</v>
      </c>
      <c r="C10" s="89">
        <v>1496551</v>
      </c>
      <c r="D10" s="31">
        <f>C10+8120</f>
        <v>1504671</v>
      </c>
      <c r="E10" s="101">
        <f t="shared" si="0"/>
        <v>8120</v>
      </c>
      <c r="F10" s="102">
        <f t="shared" si="1"/>
        <v>1.0054</v>
      </c>
    </row>
    <row r="11" spans="1:6" ht="31.5" customHeight="1">
      <c r="A11" s="84" t="s">
        <v>64</v>
      </c>
      <c r="B11" s="40" t="s">
        <v>65</v>
      </c>
      <c r="C11" s="89">
        <v>79289</v>
      </c>
      <c r="D11" s="31">
        <f t="shared" si="2"/>
        <v>79289</v>
      </c>
      <c r="E11" s="101" t="str">
        <f t="shared" si="0"/>
        <v>-</v>
      </c>
      <c r="F11" s="102">
        <f t="shared" si="1"/>
        <v>1</v>
      </c>
    </row>
    <row r="12" spans="1:6" ht="31.5" customHeight="1">
      <c r="A12" s="35" t="s">
        <v>4</v>
      </c>
      <c r="B12" s="83" t="s">
        <v>166</v>
      </c>
      <c r="C12" s="89">
        <v>112072</v>
      </c>
      <c r="D12" s="31">
        <f t="shared" si="2"/>
        <v>112072</v>
      </c>
      <c r="E12" s="101" t="str">
        <f t="shared" si="0"/>
        <v>-</v>
      </c>
      <c r="F12" s="102">
        <f t="shared" si="1"/>
        <v>1</v>
      </c>
    </row>
    <row r="13" spans="1:6" ht="31.5" customHeight="1">
      <c r="A13" s="35" t="s">
        <v>5</v>
      </c>
      <c r="B13" s="83" t="s">
        <v>161</v>
      </c>
      <c r="C13" s="89">
        <v>91184</v>
      </c>
      <c r="D13" s="31">
        <f t="shared" si="2"/>
        <v>91184</v>
      </c>
      <c r="E13" s="101" t="str">
        <f t="shared" si="0"/>
        <v>-</v>
      </c>
      <c r="F13" s="102">
        <f t="shared" si="1"/>
        <v>1</v>
      </c>
    </row>
    <row r="14" spans="1:6" ht="31.5" customHeight="1">
      <c r="A14" s="35" t="s">
        <v>6</v>
      </c>
      <c r="B14" s="83" t="s">
        <v>170</v>
      </c>
      <c r="C14" s="89">
        <v>42759</v>
      </c>
      <c r="D14" s="31">
        <f t="shared" si="2"/>
        <v>42759</v>
      </c>
      <c r="E14" s="101" t="str">
        <f t="shared" si="0"/>
        <v>-</v>
      </c>
      <c r="F14" s="102">
        <f t="shared" si="1"/>
        <v>1</v>
      </c>
    </row>
    <row r="15" spans="1:6" ht="31.5" customHeight="1">
      <c r="A15" s="35" t="s">
        <v>7</v>
      </c>
      <c r="B15" s="83" t="s">
        <v>169</v>
      </c>
      <c r="C15" s="89">
        <v>13349</v>
      </c>
      <c r="D15" s="31">
        <f t="shared" si="2"/>
        <v>13349</v>
      </c>
      <c r="E15" s="101" t="str">
        <f>IF(C15=D15,"-",D15-C15)</f>
        <v>-</v>
      </c>
      <c r="F15" s="102">
        <f>IF(C15=0,"-",D15/C15)</f>
        <v>1</v>
      </c>
    </row>
    <row r="16" spans="1:6" ht="31.5" customHeight="1">
      <c r="A16" s="35" t="s">
        <v>8</v>
      </c>
      <c r="B16" s="83" t="s">
        <v>162</v>
      </c>
      <c r="C16" s="89">
        <v>115735</v>
      </c>
      <c r="D16" s="31">
        <f t="shared" si="2"/>
        <v>115735</v>
      </c>
      <c r="E16" s="101" t="str">
        <f t="shared" si="0"/>
        <v>-</v>
      </c>
      <c r="F16" s="102">
        <f t="shared" si="1"/>
        <v>1</v>
      </c>
    </row>
    <row r="17" spans="1:6" ht="31.5" customHeight="1">
      <c r="A17" s="35" t="s">
        <v>9</v>
      </c>
      <c r="B17" s="83" t="s">
        <v>163</v>
      </c>
      <c r="C17" s="89">
        <v>38100</v>
      </c>
      <c r="D17" s="31">
        <f t="shared" si="2"/>
        <v>38100</v>
      </c>
      <c r="E17" s="101" t="str">
        <f t="shared" si="0"/>
        <v>-</v>
      </c>
      <c r="F17" s="102">
        <f t="shared" si="1"/>
        <v>1</v>
      </c>
    </row>
    <row r="18" spans="1:6" ht="31.5" customHeight="1">
      <c r="A18" s="35" t="s">
        <v>10</v>
      </c>
      <c r="B18" s="83" t="s">
        <v>171</v>
      </c>
      <c r="C18" s="89">
        <v>2500</v>
      </c>
      <c r="D18" s="31">
        <f t="shared" si="2"/>
        <v>2500</v>
      </c>
      <c r="E18" s="101" t="str">
        <f t="shared" si="0"/>
        <v>-</v>
      </c>
      <c r="F18" s="102">
        <f t="shared" si="1"/>
        <v>1</v>
      </c>
    </row>
    <row r="19" spans="1:6" ht="46.5" customHeight="1">
      <c r="A19" s="35" t="s">
        <v>11</v>
      </c>
      <c r="B19" s="83" t="s">
        <v>164</v>
      </c>
      <c r="C19" s="89">
        <v>8047</v>
      </c>
      <c r="D19" s="31">
        <f t="shared" si="2"/>
        <v>8047</v>
      </c>
      <c r="E19" s="101" t="str">
        <f t="shared" si="0"/>
        <v>-</v>
      </c>
      <c r="F19" s="102">
        <f t="shared" si="1"/>
        <v>1</v>
      </c>
    </row>
    <row r="20" spans="1:6" ht="31.5" customHeight="1">
      <c r="A20" s="35" t="s">
        <v>12</v>
      </c>
      <c r="B20" s="83" t="s">
        <v>165</v>
      </c>
      <c r="C20" s="89">
        <v>79145</v>
      </c>
      <c r="D20" s="31">
        <f t="shared" si="2"/>
        <v>79145</v>
      </c>
      <c r="E20" s="101" t="str">
        <f t="shared" si="0"/>
        <v>-</v>
      </c>
      <c r="F20" s="102">
        <f t="shared" si="1"/>
        <v>1</v>
      </c>
    </row>
    <row r="21" spans="1:6" ht="31.5" customHeight="1">
      <c r="A21" s="35" t="s">
        <v>14</v>
      </c>
      <c r="B21" s="41" t="s">
        <v>13</v>
      </c>
      <c r="C21" s="89">
        <v>33000</v>
      </c>
      <c r="D21" s="31">
        <f t="shared" si="2"/>
        <v>33000</v>
      </c>
      <c r="E21" s="101" t="str">
        <f t="shared" si="0"/>
        <v>-</v>
      </c>
      <c r="F21" s="102">
        <f t="shared" si="1"/>
        <v>1</v>
      </c>
    </row>
    <row r="22" spans="1:6" ht="31.5" customHeight="1">
      <c r="A22" s="36" t="s">
        <v>15</v>
      </c>
      <c r="B22" s="83" t="s">
        <v>167</v>
      </c>
      <c r="C22" s="89">
        <v>483800</v>
      </c>
      <c r="D22" s="31">
        <f t="shared" si="2"/>
        <v>483800</v>
      </c>
      <c r="E22" s="101" t="str">
        <f t="shared" si="0"/>
        <v>-</v>
      </c>
      <c r="F22" s="102">
        <f t="shared" si="1"/>
        <v>1</v>
      </c>
    </row>
    <row r="23" spans="1:6" ht="31.5" customHeight="1">
      <c r="A23" s="34" t="s">
        <v>172</v>
      </c>
      <c r="B23" s="40" t="s">
        <v>66</v>
      </c>
      <c r="C23" s="89">
        <v>2000</v>
      </c>
      <c r="D23" s="31">
        <f t="shared" si="2"/>
        <v>2000</v>
      </c>
      <c r="E23" s="101" t="str">
        <f t="shared" si="0"/>
        <v>-</v>
      </c>
      <c r="F23" s="102">
        <f t="shared" si="1"/>
        <v>1</v>
      </c>
    </row>
    <row r="24" spans="1:6" ht="33" customHeight="1">
      <c r="A24" s="37" t="s">
        <v>16</v>
      </c>
      <c r="B24" s="42" t="s">
        <v>139</v>
      </c>
      <c r="C24" s="89">
        <v>0</v>
      </c>
      <c r="D24" s="31">
        <f t="shared" si="2"/>
        <v>0</v>
      </c>
      <c r="E24" s="101" t="str">
        <f>IF(C24=D24,"-",D24-C24)</f>
        <v>-</v>
      </c>
      <c r="F24" s="102" t="str">
        <f>IF(C24=0,"-",D24/C24)</f>
        <v>-</v>
      </c>
    </row>
    <row r="25" spans="1:6" ht="33" customHeight="1">
      <c r="A25" s="37" t="s">
        <v>136</v>
      </c>
      <c r="B25" s="43" t="s">
        <v>60</v>
      </c>
      <c r="C25" s="89">
        <v>0</v>
      </c>
      <c r="D25" s="31">
        <f t="shared" si="2"/>
        <v>0</v>
      </c>
      <c r="E25" s="101" t="str">
        <f>IF(C25=D25,"-",D25-C25)</f>
        <v>-</v>
      </c>
      <c r="F25" s="102" t="str">
        <f>IF(C25=0,"-",D25/C25)</f>
        <v>-</v>
      </c>
    </row>
    <row r="26" spans="1:6" ht="33" customHeight="1">
      <c r="A26" s="37" t="s">
        <v>137</v>
      </c>
      <c r="B26" s="43" t="s">
        <v>140</v>
      </c>
      <c r="C26" s="89">
        <v>0</v>
      </c>
      <c r="D26" s="31">
        <f t="shared" si="2"/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89">
        <v>3692</v>
      </c>
      <c r="D27" s="31">
        <f t="shared" si="2"/>
        <v>3692</v>
      </c>
      <c r="E27" s="101" t="str">
        <f>IF(C27=D27,"-",D27-C27)</f>
        <v>-</v>
      </c>
      <c r="F27" s="102">
        <f>IF(C27=0,"-",D27/C27)</f>
        <v>1</v>
      </c>
    </row>
    <row r="28" spans="1:6" s="5" customFormat="1" ht="31.5" customHeight="1">
      <c r="A28" s="38" t="s">
        <v>68</v>
      </c>
      <c r="B28" s="44" t="s">
        <v>69</v>
      </c>
      <c r="C28" s="95">
        <v>0</v>
      </c>
      <c r="D28" s="94">
        <f>C28</f>
        <v>0</v>
      </c>
      <c r="E28" s="15" t="str">
        <f t="shared" si="0"/>
        <v>-</v>
      </c>
      <c r="F28" s="103" t="str">
        <f t="shared" si="1"/>
        <v>-</v>
      </c>
    </row>
    <row r="29" spans="1:6" s="5" customFormat="1" ht="31.5" customHeight="1">
      <c r="A29" s="38" t="s">
        <v>67</v>
      </c>
      <c r="B29" s="44" t="s">
        <v>70</v>
      </c>
      <c r="C29" s="90">
        <v>109706</v>
      </c>
      <c r="D29" s="94">
        <f>C29</f>
        <v>109706</v>
      </c>
      <c r="E29" s="15" t="str">
        <f t="shared" si="0"/>
        <v>-</v>
      </c>
      <c r="F29" s="103">
        <f t="shared" si="1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24974</v>
      </c>
      <c r="D30" s="29">
        <f>D31+D32+D33+D41+D42+D48+D49+D50+D47</f>
        <v>24974</v>
      </c>
      <c r="E30" s="13" t="str">
        <f>IF(C30=D30,"-",D30-C30)</f>
        <v>-</v>
      </c>
      <c r="F30" s="104">
        <f t="shared" si="1"/>
        <v>1</v>
      </c>
    </row>
    <row r="31" spans="1:6" ht="28.5" customHeight="1">
      <c r="A31" s="37" t="s">
        <v>19</v>
      </c>
      <c r="B31" s="46" t="s">
        <v>20</v>
      </c>
      <c r="C31" s="89">
        <v>652</v>
      </c>
      <c r="D31" s="30">
        <f>C31</f>
        <v>652</v>
      </c>
      <c r="E31" s="101" t="str">
        <f aca="true" t="shared" si="3" ref="E31:E51">IF(C31=D31,"-",D31-C31)</f>
        <v>-</v>
      </c>
      <c r="F31" s="102">
        <f t="shared" si="1"/>
        <v>1</v>
      </c>
    </row>
    <row r="32" spans="1:6" ht="28.5" customHeight="1">
      <c r="A32" s="37" t="s">
        <v>21</v>
      </c>
      <c r="B32" s="46" t="s">
        <v>22</v>
      </c>
      <c r="C32" s="89">
        <v>2351</v>
      </c>
      <c r="D32" s="30">
        <f>C32</f>
        <v>2351</v>
      </c>
      <c r="E32" s="101" t="str">
        <f t="shared" si="3"/>
        <v>-</v>
      </c>
      <c r="F32" s="102">
        <f t="shared" si="1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211</v>
      </c>
      <c r="D33" s="30">
        <f>D34+D36+D37+D38+D39+D40</f>
        <v>211</v>
      </c>
      <c r="E33" s="101" t="str">
        <f t="shared" si="3"/>
        <v>-</v>
      </c>
      <c r="F33" s="102">
        <f t="shared" si="1"/>
        <v>1</v>
      </c>
    </row>
    <row r="34" spans="1:6" ht="28.5" customHeight="1">
      <c r="A34" s="48" t="s">
        <v>45</v>
      </c>
      <c r="B34" s="49" t="s">
        <v>38</v>
      </c>
      <c r="C34" s="89">
        <v>26</v>
      </c>
      <c r="D34" s="30">
        <f>C34</f>
        <v>26</v>
      </c>
      <c r="E34" s="101" t="str">
        <f t="shared" si="3"/>
        <v>-</v>
      </c>
      <c r="F34" s="102">
        <f t="shared" si="1"/>
        <v>1</v>
      </c>
    </row>
    <row r="35" spans="1:6" ht="28.5" customHeight="1">
      <c r="A35" s="48" t="s">
        <v>46</v>
      </c>
      <c r="B35" s="50" t="s">
        <v>39</v>
      </c>
      <c r="C35" s="89">
        <v>26</v>
      </c>
      <c r="D35" s="30">
        <f>C35</f>
        <v>26</v>
      </c>
      <c r="E35" s="101" t="str">
        <f t="shared" si="3"/>
        <v>-</v>
      </c>
      <c r="F35" s="102">
        <f t="shared" si="1"/>
        <v>1</v>
      </c>
    </row>
    <row r="36" spans="1:6" ht="28.5" customHeight="1">
      <c r="A36" s="48" t="s">
        <v>47</v>
      </c>
      <c r="B36" s="49" t="s">
        <v>40</v>
      </c>
      <c r="C36" s="89">
        <v>0</v>
      </c>
      <c r="D36" s="30">
        <f>C36</f>
        <v>0</v>
      </c>
      <c r="E36" s="101" t="str">
        <f t="shared" si="3"/>
        <v>-</v>
      </c>
      <c r="F36" s="102" t="str">
        <f t="shared" si="1"/>
        <v>-</v>
      </c>
    </row>
    <row r="37" spans="1:6" ht="28.5" customHeight="1">
      <c r="A37" s="48" t="s">
        <v>48</v>
      </c>
      <c r="B37" s="49" t="s">
        <v>41</v>
      </c>
      <c r="C37" s="89">
        <v>0</v>
      </c>
      <c r="D37" s="30">
        <f aca="true" t="shared" si="4" ref="D37:D48">C37</f>
        <v>0</v>
      </c>
      <c r="E37" s="101" t="str">
        <f t="shared" si="3"/>
        <v>-</v>
      </c>
      <c r="F37" s="102" t="str">
        <f t="shared" si="1"/>
        <v>-</v>
      </c>
    </row>
    <row r="38" spans="1:6" ht="28.5" customHeight="1">
      <c r="A38" s="48" t="s">
        <v>49</v>
      </c>
      <c r="B38" s="49" t="s">
        <v>42</v>
      </c>
      <c r="C38" s="89">
        <v>0</v>
      </c>
      <c r="D38" s="30">
        <f t="shared" si="4"/>
        <v>0</v>
      </c>
      <c r="E38" s="101" t="str">
        <f t="shared" si="3"/>
        <v>-</v>
      </c>
      <c r="F38" s="102" t="str">
        <f t="shared" si="1"/>
        <v>-</v>
      </c>
    </row>
    <row r="39" spans="1:6" ht="28.5" customHeight="1">
      <c r="A39" s="48" t="s">
        <v>50</v>
      </c>
      <c r="B39" s="49" t="s">
        <v>43</v>
      </c>
      <c r="C39" s="89">
        <v>177</v>
      </c>
      <c r="D39" s="30">
        <f t="shared" si="4"/>
        <v>177</v>
      </c>
      <c r="E39" s="101" t="str">
        <f t="shared" si="3"/>
        <v>-</v>
      </c>
      <c r="F39" s="102">
        <f t="shared" si="1"/>
        <v>1</v>
      </c>
    </row>
    <row r="40" spans="1:6" ht="28.5" customHeight="1">
      <c r="A40" s="48" t="s">
        <v>51</v>
      </c>
      <c r="B40" s="49" t="s">
        <v>44</v>
      </c>
      <c r="C40" s="89">
        <v>8</v>
      </c>
      <c r="D40" s="30">
        <f t="shared" si="4"/>
        <v>8</v>
      </c>
      <c r="E40" s="101" t="str">
        <f t="shared" si="3"/>
        <v>-</v>
      </c>
      <c r="F40" s="102">
        <f t="shared" si="1"/>
        <v>1</v>
      </c>
    </row>
    <row r="41" spans="1:6" ht="28.5" customHeight="1">
      <c r="A41" s="37" t="s">
        <v>24</v>
      </c>
      <c r="B41" s="46" t="s">
        <v>25</v>
      </c>
      <c r="C41" s="30">
        <v>14274</v>
      </c>
      <c r="D41" s="30">
        <f t="shared" si="4"/>
        <v>14274</v>
      </c>
      <c r="E41" s="101" t="str">
        <f t="shared" si="3"/>
        <v>-</v>
      </c>
      <c r="F41" s="102">
        <f t="shared" si="1"/>
        <v>1</v>
      </c>
    </row>
    <row r="42" spans="1:6" ht="28.5" customHeight="1">
      <c r="A42" s="37" t="s">
        <v>26</v>
      </c>
      <c r="B42" s="47" t="s">
        <v>61</v>
      </c>
      <c r="C42" s="30">
        <f>SUM(C43:C46)</f>
        <v>2879</v>
      </c>
      <c r="D42" s="30">
        <f>SUM(D43:D46)</f>
        <v>2879</v>
      </c>
      <c r="E42" s="101" t="str">
        <f t="shared" si="3"/>
        <v>-</v>
      </c>
      <c r="F42" s="102">
        <f t="shared" si="1"/>
        <v>1</v>
      </c>
    </row>
    <row r="43" spans="1:6" ht="28.5" customHeight="1">
      <c r="A43" s="48" t="s">
        <v>56</v>
      </c>
      <c r="B43" s="49" t="s">
        <v>52</v>
      </c>
      <c r="C43" s="30">
        <v>2168</v>
      </c>
      <c r="D43" s="30">
        <f>C43</f>
        <v>2168</v>
      </c>
      <c r="E43" s="101" t="str">
        <f t="shared" si="3"/>
        <v>-</v>
      </c>
      <c r="F43" s="102">
        <f t="shared" si="1"/>
        <v>1</v>
      </c>
    </row>
    <row r="44" spans="1:6" ht="28.5" customHeight="1">
      <c r="A44" s="48" t="s">
        <v>57</v>
      </c>
      <c r="B44" s="49" t="s">
        <v>53</v>
      </c>
      <c r="C44" s="30">
        <v>350</v>
      </c>
      <c r="D44" s="30">
        <f>C44</f>
        <v>350</v>
      </c>
      <c r="E44" s="101" t="str">
        <f t="shared" si="3"/>
        <v>-</v>
      </c>
      <c r="F44" s="102">
        <f t="shared" si="1"/>
        <v>1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4"/>
        <v>0</v>
      </c>
      <c r="E45" s="101" t="str">
        <f t="shared" si="3"/>
        <v>-</v>
      </c>
      <c r="F45" s="102" t="str">
        <f t="shared" si="1"/>
        <v>-</v>
      </c>
    </row>
    <row r="46" spans="1:6" ht="28.5" customHeight="1">
      <c r="A46" s="48" t="s">
        <v>59</v>
      </c>
      <c r="B46" s="49" t="s">
        <v>55</v>
      </c>
      <c r="C46" s="30">
        <v>361</v>
      </c>
      <c r="D46" s="30">
        <f>C46</f>
        <v>361</v>
      </c>
      <c r="E46" s="101" t="str">
        <f t="shared" si="3"/>
        <v>-</v>
      </c>
      <c r="F46" s="102">
        <f t="shared" si="1"/>
        <v>1</v>
      </c>
    </row>
    <row r="47" spans="1:6" ht="28.5" customHeight="1">
      <c r="A47" s="37" t="s">
        <v>27</v>
      </c>
      <c r="B47" s="46" t="s">
        <v>28</v>
      </c>
      <c r="C47" s="89">
        <v>0</v>
      </c>
      <c r="D47" s="30">
        <f t="shared" si="4"/>
        <v>0</v>
      </c>
      <c r="E47" s="101" t="str">
        <f t="shared" si="3"/>
        <v>-</v>
      </c>
      <c r="F47" s="102" t="str">
        <f t="shared" si="1"/>
        <v>-</v>
      </c>
    </row>
    <row r="48" spans="1:6" ht="48" customHeight="1">
      <c r="A48" s="37" t="s">
        <v>29</v>
      </c>
      <c r="B48" s="46" t="s">
        <v>114</v>
      </c>
      <c r="C48" s="89">
        <v>3600</v>
      </c>
      <c r="D48" s="30">
        <f t="shared" si="4"/>
        <v>3600</v>
      </c>
      <c r="E48" s="101" t="str">
        <f t="shared" si="3"/>
        <v>-</v>
      </c>
      <c r="F48" s="105">
        <f t="shared" si="1"/>
        <v>1</v>
      </c>
    </row>
    <row r="49" spans="1:6" ht="43.5" customHeight="1">
      <c r="A49" s="37" t="s">
        <v>30</v>
      </c>
      <c r="B49" s="46" t="s">
        <v>31</v>
      </c>
      <c r="C49" s="89">
        <v>700</v>
      </c>
      <c r="D49" s="30">
        <f>C49</f>
        <v>700</v>
      </c>
      <c r="E49" s="101" t="str">
        <f t="shared" si="3"/>
        <v>-</v>
      </c>
      <c r="F49" s="105">
        <f t="shared" si="1"/>
        <v>1</v>
      </c>
    </row>
    <row r="50" spans="1:6" ht="35.25" customHeight="1">
      <c r="A50" s="37" t="s">
        <v>32</v>
      </c>
      <c r="B50" s="46" t="s">
        <v>33</v>
      </c>
      <c r="C50" s="89">
        <v>307</v>
      </c>
      <c r="D50" s="30">
        <f>C50</f>
        <v>307</v>
      </c>
      <c r="E50" s="101" t="str">
        <f t="shared" si="3"/>
        <v>-</v>
      </c>
      <c r="F50" s="102">
        <f t="shared" si="1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12419</v>
      </c>
      <c r="D51" s="33">
        <f>SUM(D52:D55)</f>
        <v>12419</v>
      </c>
      <c r="E51" s="13" t="str">
        <f t="shared" si="3"/>
        <v>-</v>
      </c>
      <c r="F51" s="106">
        <f t="shared" si="1"/>
        <v>1</v>
      </c>
    </row>
    <row r="52" spans="1:6" ht="42" customHeight="1">
      <c r="A52" s="37" t="s">
        <v>118</v>
      </c>
      <c r="B52" s="46" t="s">
        <v>143</v>
      </c>
      <c r="C52" s="89">
        <v>10</v>
      </c>
      <c r="D52" s="30">
        <f>C52</f>
        <v>10</v>
      </c>
      <c r="E52" s="82" t="str">
        <f>IF(C52=D52,"-",D52-C52)</f>
        <v>-</v>
      </c>
      <c r="F52" s="102">
        <f t="shared" si="1"/>
        <v>1</v>
      </c>
    </row>
    <row r="53" spans="1:6" ht="31.5" customHeight="1">
      <c r="A53" s="37" t="s">
        <v>35</v>
      </c>
      <c r="B53" s="46" t="s">
        <v>63</v>
      </c>
      <c r="C53" s="89">
        <v>12109</v>
      </c>
      <c r="D53" s="30">
        <f>C53</f>
        <v>12109</v>
      </c>
      <c r="E53" s="82" t="str">
        <f>IF(C53=D53,"-",D53-C53)</f>
        <v>-</v>
      </c>
      <c r="F53" s="102">
        <f t="shared" si="1"/>
        <v>1</v>
      </c>
    </row>
    <row r="54" spans="1:6" ht="31.5" customHeight="1">
      <c r="A54" s="37" t="s">
        <v>36</v>
      </c>
      <c r="B54" s="46" t="s">
        <v>120</v>
      </c>
      <c r="C54" s="89">
        <v>0</v>
      </c>
      <c r="D54" s="30">
        <f>C54</f>
        <v>0</v>
      </c>
      <c r="E54" s="82" t="str">
        <f>IF(C54=D54,"-",D54-C54)</f>
        <v>-</v>
      </c>
      <c r="F54" s="102" t="str">
        <f t="shared" si="1"/>
        <v>-</v>
      </c>
    </row>
    <row r="55" spans="1:6" ht="31.5" customHeight="1">
      <c r="A55" s="37" t="s">
        <v>119</v>
      </c>
      <c r="B55" s="46" t="s">
        <v>121</v>
      </c>
      <c r="C55" s="89">
        <v>300</v>
      </c>
      <c r="D55" s="30">
        <f>C55</f>
        <v>300</v>
      </c>
      <c r="E55" s="82" t="str">
        <f>IF(C55=D55,"-",D55-C55)</f>
        <v>-</v>
      </c>
      <c r="F55" s="102">
        <f t="shared" si="1"/>
        <v>1</v>
      </c>
    </row>
    <row r="56" spans="1:6" ht="32.25" customHeight="1">
      <c r="A56" s="39" t="s">
        <v>126</v>
      </c>
      <c r="B56" s="51" t="s">
        <v>154</v>
      </c>
      <c r="C56" s="33">
        <v>11048</v>
      </c>
      <c r="D56" s="33">
        <f>C56</f>
        <v>11048</v>
      </c>
      <c r="E56" s="13" t="str">
        <f>IF(C56=D56,"-",D56-C56)</f>
        <v>-</v>
      </c>
      <c r="F56" s="106">
        <f>IF(C56=0,"-",D56/C56)</f>
        <v>1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55" zoomScaleNormal="70" zoomScaleSheetLayoutView="55" zoomScalePageLayoutView="0" workbookViewId="0" topLeftCell="A1">
      <pane xSplit="2" ySplit="7" topLeftCell="C32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0.75390625" style="2" customWidth="1"/>
    <col min="6" max="6" width="22.2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74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3" t="str">
        <f>Dolnośląski!C4</f>
        <v>Plan na
2011 rok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4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1453337</v>
      </c>
      <c r="D7" s="16">
        <f>D8+D9+D10+D12+D13+D14+D15+D16+D17+D18+D19+D20+D21+D22+D24+D25+D26+D27</f>
        <v>1457043</v>
      </c>
      <c r="E7" s="13">
        <f>IF(C7=D7,"-",D7-C7)</f>
        <v>3706</v>
      </c>
      <c r="F7" s="100">
        <f>IF(C7=0,"-",D7/C7)</f>
        <v>1.003</v>
      </c>
    </row>
    <row r="8" spans="1:6" ht="31.5" customHeight="1">
      <c r="A8" s="35" t="s">
        <v>1</v>
      </c>
      <c r="B8" s="83" t="s">
        <v>159</v>
      </c>
      <c r="C8" s="89">
        <v>194880</v>
      </c>
      <c r="D8" s="31">
        <f>C8</f>
        <v>194880</v>
      </c>
      <c r="E8" s="101" t="str">
        <f aca="true" t="shared" si="0" ref="E8:E29">IF(C8=D8,"-",D8-C8)</f>
        <v>-</v>
      </c>
      <c r="F8" s="102">
        <f aca="true" t="shared" si="1" ref="F8:F55">IF(C8=0,"-",D8/C8)</f>
        <v>1</v>
      </c>
    </row>
    <row r="9" spans="1:6" ht="31.5" customHeight="1">
      <c r="A9" s="35" t="s">
        <v>2</v>
      </c>
      <c r="B9" s="83" t="s">
        <v>160</v>
      </c>
      <c r="C9" s="89">
        <v>107581</v>
      </c>
      <c r="D9" s="31">
        <f>C9+1706</f>
        <v>109287</v>
      </c>
      <c r="E9" s="101">
        <f t="shared" si="0"/>
        <v>1706</v>
      </c>
      <c r="F9" s="102">
        <f t="shared" si="1"/>
        <v>1.0159</v>
      </c>
    </row>
    <row r="10" spans="1:6" ht="31.5" customHeight="1">
      <c r="A10" s="35" t="s">
        <v>3</v>
      </c>
      <c r="B10" s="83" t="s">
        <v>157</v>
      </c>
      <c r="C10" s="89">
        <v>666607</v>
      </c>
      <c r="D10" s="31">
        <f>C10+2000</f>
        <v>668607</v>
      </c>
      <c r="E10" s="101">
        <f t="shared" si="0"/>
        <v>2000</v>
      </c>
      <c r="F10" s="102">
        <f t="shared" si="1"/>
        <v>1.003</v>
      </c>
    </row>
    <row r="11" spans="1:6" ht="31.5" customHeight="1">
      <c r="A11" s="84" t="s">
        <v>64</v>
      </c>
      <c r="B11" s="40" t="s">
        <v>65</v>
      </c>
      <c r="C11" s="89">
        <v>34556</v>
      </c>
      <c r="D11" s="31">
        <f>C11</f>
        <v>34556</v>
      </c>
      <c r="E11" s="101" t="str">
        <f t="shared" si="0"/>
        <v>-</v>
      </c>
      <c r="F11" s="102">
        <f t="shared" si="1"/>
        <v>1</v>
      </c>
    </row>
    <row r="12" spans="1:6" ht="31.5" customHeight="1">
      <c r="A12" s="35" t="s">
        <v>4</v>
      </c>
      <c r="B12" s="83" t="s">
        <v>166</v>
      </c>
      <c r="C12" s="89">
        <v>77133</v>
      </c>
      <c r="D12" s="31">
        <f aca="true" t="shared" si="2" ref="D12:D27">C12</f>
        <v>77133</v>
      </c>
      <c r="E12" s="101" t="str">
        <f t="shared" si="0"/>
        <v>-</v>
      </c>
      <c r="F12" s="102">
        <f t="shared" si="1"/>
        <v>1</v>
      </c>
    </row>
    <row r="13" spans="1:6" ht="31.5" customHeight="1">
      <c r="A13" s="35" t="s">
        <v>5</v>
      </c>
      <c r="B13" s="83" t="s">
        <v>161</v>
      </c>
      <c r="C13" s="89">
        <v>44304</v>
      </c>
      <c r="D13" s="31">
        <f t="shared" si="2"/>
        <v>44304</v>
      </c>
      <c r="E13" s="101" t="str">
        <f t="shared" si="0"/>
        <v>-</v>
      </c>
      <c r="F13" s="102">
        <f t="shared" si="1"/>
        <v>1</v>
      </c>
    </row>
    <row r="14" spans="1:6" ht="31.5" customHeight="1">
      <c r="A14" s="35" t="s">
        <v>6</v>
      </c>
      <c r="B14" s="83" t="s">
        <v>170</v>
      </c>
      <c r="C14" s="89">
        <v>21820</v>
      </c>
      <c r="D14" s="31">
        <f t="shared" si="2"/>
        <v>21820</v>
      </c>
      <c r="E14" s="101" t="str">
        <f t="shared" si="0"/>
        <v>-</v>
      </c>
      <c r="F14" s="102">
        <f t="shared" si="1"/>
        <v>1</v>
      </c>
    </row>
    <row r="15" spans="1:6" ht="31.5" customHeight="1">
      <c r="A15" s="35" t="s">
        <v>7</v>
      </c>
      <c r="B15" s="83" t="s">
        <v>169</v>
      </c>
      <c r="C15" s="89">
        <v>8888</v>
      </c>
      <c r="D15" s="31">
        <f t="shared" si="2"/>
        <v>8888</v>
      </c>
      <c r="E15" s="101" t="str">
        <f>IF(C15=D15,"-",D15-C15)</f>
        <v>-</v>
      </c>
      <c r="F15" s="102">
        <f>IF(C15=0,"-",D15/C15)</f>
        <v>1</v>
      </c>
    </row>
    <row r="16" spans="1:6" ht="31.5" customHeight="1">
      <c r="A16" s="35" t="s">
        <v>8</v>
      </c>
      <c r="B16" s="83" t="s">
        <v>162</v>
      </c>
      <c r="C16" s="89">
        <v>46757</v>
      </c>
      <c r="D16" s="31">
        <f t="shared" si="2"/>
        <v>46757</v>
      </c>
      <c r="E16" s="101" t="str">
        <f t="shared" si="0"/>
        <v>-</v>
      </c>
      <c r="F16" s="102">
        <f t="shared" si="1"/>
        <v>1</v>
      </c>
    </row>
    <row r="17" spans="1:6" ht="31.5" customHeight="1">
      <c r="A17" s="35" t="s">
        <v>9</v>
      </c>
      <c r="B17" s="83" t="s">
        <v>163</v>
      </c>
      <c r="C17" s="89">
        <v>11400</v>
      </c>
      <c r="D17" s="31">
        <f t="shared" si="2"/>
        <v>11400</v>
      </c>
      <c r="E17" s="101" t="str">
        <f t="shared" si="0"/>
        <v>-</v>
      </c>
      <c r="F17" s="102">
        <f t="shared" si="1"/>
        <v>1</v>
      </c>
    </row>
    <row r="18" spans="1:6" ht="31.5" customHeight="1">
      <c r="A18" s="35" t="s">
        <v>10</v>
      </c>
      <c r="B18" s="83" t="s">
        <v>171</v>
      </c>
      <c r="C18" s="89">
        <v>2200</v>
      </c>
      <c r="D18" s="31">
        <f t="shared" si="2"/>
        <v>2200</v>
      </c>
      <c r="E18" s="101" t="str">
        <f t="shared" si="0"/>
        <v>-</v>
      </c>
      <c r="F18" s="102">
        <f t="shared" si="1"/>
        <v>1</v>
      </c>
    </row>
    <row r="19" spans="1:6" ht="46.5" customHeight="1">
      <c r="A19" s="35" t="s">
        <v>11</v>
      </c>
      <c r="B19" s="83" t="s">
        <v>164</v>
      </c>
      <c r="C19" s="89">
        <v>4089</v>
      </c>
      <c r="D19" s="31">
        <f t="shared" si="2"/>
        <v>4089</v>
      </c>
      <c r="E19" s="101" t="str">
        <f t="shared" si="0"/>
        <v>-</v>
      </c>
      <c r="F19" s="102">
        <f t="shared" si="1"/>
        <v>1</v>
      </c>
    </row>
    <row r="20" spans="1:6" ht="31.5" customHeight="1">
      <c r="A20" s="35" t="s">
        <v>12</v>
      </c>
      <c r="B20" s="83" t="s">
        <v>165</v>
      </c>
      <c r="C20" s="89">
        <v>37248</v>
      </c>
      <c r="D20" s="31">
        <f t="shared" si="2"/>
        <v>37248</v>
      </c>
      <c r="E20" s="101" t="str">
        <f t="shared" si="0"/>
        <v>-</v>
      </c>
      <c r="F20" s="102">
        <f t="shared" si="1"/>
        <v>1</v>
      </c>
    </row>
    <row r="21" spans="1:6" ht="31.5" customHeight="1">
      <c r="A21" s="35" t="s">
        <v>14</v>
      </c>
      <c r="B21" s="41" t="s">
        <v>13</v>
      </c>
      <c r="C21" s="89">
        <v>16600</v>
      </c>
      <c r="D21" s="31">
        <f t="shared" si="2"/>
        <v>16600</v>
      </c>
      <c r="E21" s="101" t="str">
        <f t="shared" si="0"/>
        <v>-</v>
      </c>
      <c r="F21" s="102">
        <f t="shared" si="1"/>
        <v>1</v>
      </c>
    </row>
    <row r="22" spans="1:6" ht="31.5" customHeight="1">
      <c r="A22" s="36" t="s">
        <v>15</v>
      </c>
      <c r="B22" s="83" t="s">
        <v>167</v>
      </c>
      <c r="C22" s="89">
        <v>208621</v>
      </c>
      <c r="D22" s="31">
        <f t="shared" si="2"/>
        <v>208621</v>
      </c>
      <c r="E22" s="101" t="str">
        <f t="shared" si="0"/>
        <v>-</v>
      </c>
      <c r="F22" s="102">
        <f t="shared" si="1"/>
        <v>1</v>
      </c>
    </row>
    <row r="23" spans="1:6" ht="31.5" customHeight="1">
      <c r="A23" s="34" t="s">
        <v>172</v>
      </c>
      <c r="B23" s="40" t="s">
        <v>66</v>
      </c>
      <c r="C23" s="89">
        <v>400</v>
      </c>
      <c r="D23" s="31">
        <f t="shared" si="2"/>
        <v>400</v>
      </c>
      <c r="E23" s="101" t="str">
        <f t="shared" si="0"/>
        <v>-</v>
      </c>
      <c r="F23" s="102">
        <f t="shared" si="1"/>
        <v>1</v>
      </c>
    </row>
    <row r="24" spans="1:6" ht="33" customHeight="1">
      <c r="A24" s="37" t="s">
        <v>16</v>
      </c>
      <c r="B24" s="42" t="s">
        <v>139</v>
      </c>
      <c r="C24" s="89">
        <v>0</v>
      </c>
      <c r="D24" s="31">
        <f t="shared" si="2"/>
        <v>0</v>
      </c>
      <c r="E24" s="101" t="str">
        <f>IF(C24=D24,"-",D24-C24)</f>
        <v>-</v>
      </c>
      <c r="F24" s="102" t="str">
        <f>IF(C24=0,"-",D24/C24)</f>
        <v>-</v>
      </c>
    </row>
    <row r="25" spans="1:6" ht="33" customHeight="1">
      <c r="A25" s="37" t="s">
        <v>136</v>
      </c>
      <c r="B25" s="43" t="s">
        <v>60</v>
      </c>
      <c r="C25" s="89">
        <v>0</v>
      </c>
      <c r="D25" s="31">
        <f t="shared" si="2"/>
        <v>0</v>
      </c>
      <c r="E25" s="101" t="str">
        <f>IF(C25=D25,"-",D25-C25)</f>
        <v>-</v>
      </c>
      <c r="F25" s="102" t="str">
        <f>IF(C25=0,"-",D25/C25)</f>
        <v>-</v>
      </c>
    </row>
    <row r="26" spans="1:6" ht="33" customHeight="1">
      <c r="A26" s="37" t="s">
        <v>137</v>
      </c>
      <c r="B26" s="43" t="s">
        <v>140</v>
      </c>
      <c r="C26" s="89">
        <v>0</v>
      </c>
      <c r="D26" s="31">
        <f t="shared" si="2"/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89">
        <v>5209</v>
      </c>
      <c r="D27" s="31">
        <f t="shared" si="2"/>
        <v>5209</v>
      </c>
      <c r="E27" s="101" t="str">
        <f>IF(C27=D27,"-",D27-C27)</f>
        <v>-</v>
      </c>
      <c r="F27" s="102">
        <f>IF(C27=0,"-",D27/C27)</f>
        <v>1</v>
      </c>
    </row>
    <row r="28" spans="1:6" s="5" customFormat="1" ht="31.5" customHeight="1">
      <c r="A28" s="38" t="s">
        <v>68</v>
      </c>
      <c r="B28" s="44" t="s">
        <v>69</v>
      </c>
      <c r="C28" s="95">
        <v>0</v>
      </c>
      <c r="D28" s="94">
        <f>C28</f>
        <v>0</v>
      </c>
      <c r="E28" s="15" t="str">
        <f t="shared" si="0"/>
        <v>-</v>
      </c>
      <c r="F28" s="103" t="str">
        <f t="shared" si="1"/>
        <v>-</v>
      </c>
    </row>
    <row r="29" spans="1:6" s="5" customFormat="1" ht="31.5" customHeight="1">
      <c r="A29" s="38" t="s">
        <v>67</v>
      </c>
      <c r="B29" s="44" t="s">
        <v>70</v>
      </c>
      <c r="C29" s="90">
        <v>63514</v>
      </c>
      <c r="D29" s="94">
        <f>C29</f>
        <v>63514</v>
      </c>
      <c r="E29" s="15" t="str">
        <f t="shared" si="0"/>
        <v>-</v>
      </c>
      <c r="F29" s="103">
        <f t="shared" si="1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16425</v>
      </c>
      <c r="D30" s="29">
        <f>D31+D32+D33+D41+D42+D48+D49+D50+D47</f>
        <v>16425</v>
      </c>
      <c r="E30" s="13" t="str">
        <f>IF(C30=D30,"-",D30-C30)</f>
        <v>-</v>
      </c>
      <c r="F30" s="104">
        <f t="shared" si="1"/>
        <v>1</v>
      </c>
    </row>
    <row r="31" spans="1:6" ht="28.5" customHeight="1">
      <c r="A31" s="37" t="s">
        <v>19</v>
      </c>
      <c r="B31" s="46" t="s">
        <v>20</v>
      </c>
      <c r="C31" s="89">
        <v>621</v>
      </c>
      <c r="D31" s="30">
        <f>C31</f>
        <v>621</v>
      </c>
      <c r="E31" s="101" t="str">
        <f aca="true" t="shared" si="3" ref="E31:E51">IF(C31=D31,"-",D31-C31)</f>
        <v>-</v>
      </c>
      <c r="F31" s="102">
        <f t="shared" si="1"/>
        <v>1</v>
      </c>
    </row>
    <row r="32" spans="1:6" ht="28.5" customHeight="1">
      <c r="A32" s="37" t="s">
        <v>21</v>
      </c>
      <c r="B32" s="46" t="s">
        <v>22</v>
      </c>
      <c r="C32" s="89">
        <v>1803</v>
      </c>
      <c r="D32" s="30">
        <f>C32</f>
        <v>1803</v>
      </c>
      <c r="E32" s="101" t="str">
        <f t="shared" si="3"/>
        <v>-</v>
      </c>
      <c r="F32" s="102">
        <f t="shared" si="1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127</v>
      </c>
      <c r="D33" s="30">
        <f>D34+D36+D37+D38+D39+D40</f>
        <v>127</v>
      </c>
      <c r="E33" s="101" t="str">
        <f t="shared" si="3"/>
        <v>-</v>
      </c>
      <c r="F33" s="102">
        <f t="shared" si="1"/>
        <v>1</v>
      </c>
    </row>
    <row r="34" spans="1:6" ht="28.5" customHeight="1">
      <c r="A34" s="48" t="s">
        <v>45</v>
      </c>
      <c r="B34" s="49" t="s">
        <v>38</v>
      </c>
      <c r="C34" s="89">
        <v>27</v>
      </c>
      <c r="D34" s="30">
        <f>C34</f>
        <v>27</v>
      </c>
      <c r="E34" s="101" t="str">
        <f t="shared" si="3"/>
        <v>-</v>
      </c>
      <c r="F34" s="102">
        <f t="shared" si="1"/>
        <v>1</v>
      </c>
    </row>
    <row r="35" spans="1:6" ht="28.5" customHeight="1">
      <c r="A35" s="48" t="s">
        <v>46</v>
      </c>
      <c r="B35" s="50" t="s">
        <v>39</v>
      </c>
      <c r="C35" s="89">
        <v>27</v>
      </c>
      <c r="D35" s="30">
        <f>C35</f>
        <v>27</v>
      </c>
      <c r="E35" s="101" t="str">
        <f t="shared" si="3"/>
        <v>-</v>
      </c>
      <c r="F35" s="102">
        <f t="shared" si="1"/>
        <v>1</v>
      </c>
    </row>
    <row r="36" spans="1:6" ht="28.5" customHeight="1">
      <c r="A36" s="48" t="s">
        <v>47</v>
      </c>
      <c r="B36" s="49" t="s">
        <v>40</v>
      </c>
      <c r="C36" s="89">
        <v>0</v>
      </c>
      <c r="D36" s="30">
        <f>C36</f>
        <v>0</v>
      </c>
      <c r="E36" s="101" t="str">
        <f t="shared" si="3"/>
        <v>-</v>
      </c>
      <c r="F36" s="102" t="str">
        <f t="shared" si="1"/>
        <v>-</v>
      </c>
    </row>
    <row r="37" spans="1:6" ht="28.5" customHeight="1">
      <c r="A37" s="48" t="s">
        <v>48</v>
      </c>
      <c r="B37" s="49" t="s">
        <v>41</v>
      </c>
      <c r="C37" s="89">
        <v>0</v>
      </c>
      <c r="D37" s="30">
        <f aca="true" t="shared" si="4" ref="D37:D48">C37</f>
        <v>0</v>
      </c>
      <c r="E37" s="101" t="str">
        <f t="shared" si="3"/>
        <v>-</v>
      </c>
      <c r="F37" s="102" t="str">
        <f t="shared" si="1"/>
        <v>-</v>
      </c>
    </row>
    <row r="38" spans="1:6" ht="28.5" customHeight="1">
      <c r="A38" s="48" t="s">
        <v>49</v>
      </c>
      <c r="B38" s="49" t="s">
        <v>42</v>
      </c>
      <c r="C38" s="89">
        <v>0</v>
      </c>
      <c r="D38" s="30">
        <f t="shared" si="4"/>
        <v>0</v>
      </c>
      <c r="E38" s="101" t="str">
        <f t="shared" si="3"/>
        <v>-</v>
      </c>
      <c r="F38" s="102" t="str">
        <f t="shared" si="1"/>
        <v>-</v>
      </c>
    </row>
    <row r="39" spans="1:6" ht="28.5" customHeight="1">
      <c r="A39" s="48" t="s">
        <v>50</v>
      </c>
      <c r="B39" s="49" t="s">
        <v>43</v>
      </c>
      <c r="C39" s="89">
        <v>100</v>
      </c>
      <c r="D39" s="30">
        <f t="shared" si="4"/>
        <v>100</v>
      </c>
      <c r="E39" s="101" t="str">
        <f t="shared" si="3"/>
        <v>-</v>
      </c>
      <c r="F39" s="102">
        <f t="shared" si="1"/>
        <v>1</v>
      </c>
    </row>
    <row r="40" spans="1:6" ht="28.5" customHeight="1">
      <c r="A40" s="48" t="s">
        <v>51</v>
      </c>
      <c r="B40" s="49" t="s">
        <v>44</v>
      </c>
      <c r="C40" s="89">
        <v>0</v>
      </c>
      <c r="D40" s="30">
        <f t="shared" si="4"/>
        <v>0</v>
      </c>
      <c r="E40" s="101" t="str">
        <f t="shared" si="3"/>
        <v>-</v>
      </c>
      <c r="F40" s="102" t="str">
        <f t="shared" si="1"/>
        <v>-</v>
      </c>
    </row>
    <row r="41" spans="1:6" ht="28.5" customHeight="1">
      <c r="A41" s="37" t="s">
        <v>24</v>
      </c>
      <c r="B41" s="46" t="s">
        <v>25</v>
      </c>
      <c r="C41" s="30">
        <v>7964</v>
      </c>
      <c r="D41" s="30">
        <f t="shared" si="4"/>
        <v>7964</v>
      </c>
      <c r="E41" s="101" t="str">
        <f t="shared" si="3"/>
        <v>-</v>
      </c>
      <c r="F41" s="102">
        <f t="shared" si="1"/>
        <v>1</v>
      </c>
    </row>
    <row r="42" spans="1:6" ht="28.5" customHeight="1">
      <c r="A42" s="37" t="s">
        <v>26</v>
      </c>
      <c r="B42" s="47" t="s">
        <v>61</v>
      </c>
      <c r="C42" s="30">
        <f>SUM(C43:C46)</f>
        <v>1613</v>
      </c>
      <c r="D42" s="30">
        <f>SUM(D43:D46)</f>
        <v>1613</v>
      </c>
      <c r="E42" s="101" t="str">
        <f t="shared" si="3"/>
        <v>-</v>
      </c>
      <c r="F42" s="102">
        <f t="shared" si="1"/>
        <v>1</v>
      </c>
    </row>
    <row r="43" spans="1:6" ht="28.5" customHeight="1">
      <c r="A43" s="48" t="s">
        <v>56</v>
      </c>
      <c r="B43" s="49" t="s">
        <v>52</v>
      </c>
      <c r="C43" s="30">
        <v>1210</v>
      </c>
      <c r="D43" s="30">
        <f>C43</f>
        <v>1210</v>
      </c>
      <c r="E43" s="101" t="str">
        <f t="shared" si="3"/>
        <v>-</v>
      </c>
      <c r="F43" s="102">
        <f t="shared" si="1"/>
        <v>1</v>
      </c>
    </row>
    <row r="44" spans="1:6" ht="28.5" customHeight="1">
      <c r="A44" s="48" t="s">
        <v>57</v>
      </c>
      <c r="B44" s="49" t="s">
        <v>53</v>
      </c>
      <c r="C44" s="30">
        <v>195</v>
      </c>
      <c r="D44" s="30">
        <f>C44</f>
        <v>195</v>
      </c>
      <c r="E44" s="101" t="str">
        <f t="shared" si="3"/>
        <v>-</v>
      </c>
      <c r="F44" s="102">
        <f t="shared" si="1"/>
        <v>1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4"/>
        <v>0</v>
      </c>
      <c r="E45" s="101" t="str">
        <f t="shared" si="3"/>
        <v>-</v>
      </c>
      <c r="F45" s="102" t="str">
        <f t="shared" si="1"/>
        <v>-</v>
      </c>
    </row>
    <row r="46" spans="1:6" ht="28.5" customHeight="1">
      <c r="A46" s="48" t="s">
        <v>59</v>
      </c>
      <c r="B46" s="49" t="s">
        <v>55</v>
      </c>
      <c r="C46" s="30">
        <v>208</v>
      </c>
      <c r="D46" s="30">
        <f>C46</f>
        <v>208</v>
      </c>
      <c r="E46" s="101" t="str">
        <f t="shared" si="3"/>
        <v>-</v>
      </c>
      <c r="F46" s="102">
        <f t="shared" si="1"/>
        <v>1</v>
      </c>
    </row>
    <row r="47" spans="1:6" ht="28.5" customHeight="1">
      <c r="A47" s="37" t="s">
        <v>27</v>
      </c>
      <c r="B47" s="46" t="s">
        <v>28</v>
      </c>
      <c r="C47" s="89">
        <v>0</v>
      </c>
      <c r="D47" s="30">
        <f t="shared" si="4"/>
        <v>0</v>
      </c>
      <c r="E47" s="101" t="str">
        <f t="shared" si="3"/>
        <v>-</v>
      </c>
      <c r="F47" s="102" t="str">
        <f t="shared" si="1"/>
        <v>-</v>
      </c>
    </row>
    <row r="48" spans="1:6" ht="48" customHeight="1">
      <c r="A48" s="37" t="s">
        <v>29</v>
      </c>
      <c r="B48" s="46" t="s">
        <v>114</v>
      </c>
      <c r="C48" s="89">
        <v>3656</v>
      </c>
      <c r="D48" s="30">
        <f t="shared" si="4"/>
        <v>3656</v>
      </c>
      <c r="E48" s="101" t="str">
        <f t="shared" si="3"/>
        <v>-</v>
      </c>
      <c r="F48" s="105">
        <f t="shared" si="1"/>
        <v>1</v>
      </c>
    </row>
    <row r="49" spans="1:6" ht="43.5" customHeight="1">
      <c r="A49" s="37" t="s">
        <v>30</v>
      </c>
      <c r="B49" s="46" t="s">
        <v>31</v>
      </c>
      <c r="C49" s="89">
        <v>388</v>
      </c>
      <c r="D49" s="30">
        <f>C49</f>
        <v>388</v>
      </c>
      <c r="E49" s="101" t="str">
        <f t="shared" si="3"/>
        <v>-</v>
      </c>
      <c r="F49" s="105">
        <f t="shared" si="1"/>
        <v>1</v>
      </c>
    </row>
    <row r="50" spans="1:6" ht="35.25" customHeight="1">
      <c r="A50" s="37" t="s">
        <v>32</v>
      </c>
      <c r="B50" s="46" t="s">
        <v>33</v>
      </c>
      <c r="C50" s="89">
        <v>253</v>
      </c>
      <c r="D50" s="30">
        <f>C50</f>
        <v>253</v>
      </c>
      <c r="E50" s="101" t="str">
        <f t="shared" si="3"/>
        <v>-</v>
      </c>
      <c r="F50" s="102">
        <f t="shared" si="1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8930</v>
      </c>
      <c r="D51" s="33">
        <f>SUM(D52:D55)</f>
        <v>9050</v>
      </c>
      <c r="E51" s="13">
        <f t="shared" si="3"/>
        <v>120</v>
      </c>
      <c r="F51" s="106">
        <f t="shared" si="1"/>
        <v>1.0134</v>
      </c>
    </row>
    <row r="52" spans="1:6" ht="42" customHeight="1">
      <c r="A52" s="37" t="s">
        <v>118</v>
      </c>
      <c r="B52" s="46" t="s">
        <v>143</v>
      </c>
      <c r="C52" s="89">
        <v>3930</v>
      </c>
      <c r="D52" s="30">
        <f>C52-3180</f>
        <v>750</v>
      </c>
      <c r="E52" s="82">
        <f>IF(C52=D52,"-",D52-C52)</f>
        <v>-3180</v>
      </c>
      <c r="F52" s="102">
        <f t="shared" si="1"/>
        <v>0.1908</v>
      </c>
    </row>
    <row r="53" spans="1:6" ht="31.5" customHeight="1">
      <c r="A53" s="37" t="s">
        <v>35</v>
      </c>
      <c r="B53" s="46" t="s">
        <v>63</v>
      </c>
      <c r="C53" s="89">
        <v>4900</v>
      </c>
      <c r="D53" s="30">
        <f>C53</f>
        <v>4900</v>
      </c>
      <c r="E53" s="82" t="str">
        <f>IF(C53=D53,"-",D53-C53)</f>
        <v>-</v>
      </c>
      <c r="F53" s="102">
        <f t="shared" si="1"/>
        <v>1</v>
      </c>
    </row>
    <row r="54" spans="1:6" ht="31.5" customHeight="1">
      <c r="A54" s="37" t="s">
        <v>36</v>
      </c>
      <c r="B54" s="46" t="s">
        <v>120</v>
      </c>
      <c r="C54" s="89">
        <v>0</v>
      </c>
      <c r="D54" s="30">
        <f>C54</f>
        <v>0</v>
      </c>
      <c r="E54" s="82" t="str">
        <f>IF(C54=D54,"-",D54-C54)</f>
        <v>-</v>
      </c>
      <c r="F54" s="102" t="str">
        <f t="shared" si="1"/>
        <v>-</v>
      </c>
    </row>
    <row r="55" spans="1:6" ht="31.5" customHeight="1">
      <c r="A55" s="37" t="s">
        <v>119</v>
      </c>
      <c r="B55" s="46" t="s">
        <v>121</v>
      </c>
      <c r="C55" s="89">
        <v>100</v>
      </c>
      <c r="D55" s="30">
        <f>C55+3300</f>
        <v>3400</v>
      </c>
      <c r="E55" s="82">
        <f>IF(C55=D55,"-",D55-C55)</f>
        <v>3300</v>
      </c>
      <c r="F55" s="102">
        <f t="shared" si="1"/>
        <v>34</v>
      </c>
    </row>
    <row r="56" spans="1:6" ht="32.25" customHeight="1">
      <c r="A56" s="39" t="s">
        <v>126</v>
      </c>
      <c r="B56" s="51" t="s">
        <v>154</v>
      </c>
      <c r="C56" s="33">
        <v>170</v>
      </c>
      <c r="D56" s="33">
        <f>C56</f>
        <v>170</v>
      </c>
      <c r="E56" s="13" t="str">
        <f>IF(C56=D56,"-",D56-C56)</f>
        <v>-</v>
      </c>
      <c r="F56" s="106">
        <f>IF(C56=0,"-",D56/C56)</f>
        <v>1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0.75390625" style="2" customWidth="1"/>
    <col min="6" max="6" width="22.2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75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3" t="str">
        <f>Dolnośląski!C4</f>
        <v>Plan na
2011 rok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4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3898070</v>
      </c>
      <c r="D7" s="16">
        <f>D8+D9+D10+D12+D13+D14+D15+D16+D17+D18+D19+D20+D21+D22+D24+D25+D26+D27</f>
        <v>3907845</v>
      </c>
      <c r="E7" s="13">
        <f>IF(C7=D7,"-",D7-C7)</f>
        <v>9775</v>
      </c>
      <c r="F7" s="100">
        <f>IF(C7=0,"-",D7/C7)</f>
        <v>1.003</v>
      </c>
    </row>
    <row r="8" spans="1:6" ht="31.5" customHeight="1">
      <c r="A8" s="35" t="s">
        <v>1</v>
      </c>
      <c r="B8" s="83" t="s">
        <v>159</v>
      </c>
      <c r="C8" s="89">
        <v>500399</v>
      </c>
      <c r="D8" s="31">
        <f>C8</f>
        <v>500399</v>
      </c>
      <c r="E8" s="101" t="str">
        <f aca="true" t="shared" si="0" ref="E8:E29">IF(C8=D8,"-",D8-C8)</f>
        <v>-</v>
      </c>
      <c r="F8" s="102">
        <f aca="true" t="shared" si="1" ref="F8:F55">IF(C8=0,"-",D8/C8)</f>
        <v>1</v>
      </c>
    </row>
    <row r="9" spans="1:6" ht="31.5" customHeight="1">
      <c r="A9" s="35" t="s">
        <v>2</v>
      </c>
      <c r="B9" s="83" t="s">
        <v>160</v>
      </c>
      <c r="C9" s="89">
        <v>255737</v>
      </c>
      <c r="D9" s="31">
        <f>C9</f>
        <v>255737</v>
      </c>
      <c r="E9" s="101" t="str">
        <f t="shared" si="0"/>
        <v>-</v>
      </c>
      <c r="F9" s="102">
        <f t="shared" si="1"/>
        <v>1</v>
      </c>
    </row>
    <row r="10" spans="1:6" ht="31.5" customHeight="1">
      <c r="A10" s="35" t="s">
        <v>3</v>
      </c>
      <c r="B10" s="83" t="s">
        <v>157</v>
      </c>
      <c r="C10" s="89">
        <v>1872671</v>
      </c>
      <c r="D10" s="31">
        <f>C10+9775</f>
        <v>1882446</v>
      </c>
      <c r="E10" s="101">
        <f t="shared" si="0"/>
        <v>9775</v>
      </c>
      <c r="F10" s="102">
        <f t="shared" si="1"/>
        <v>1.0052</v>
      </c>
    </row>
    <row r="11" spans="1:6" ht="31.5" customHeight="1">
      <c r="A11" s="84" t="s">
        <v>64</v>
      </c>
      <c r="B11" s="40" t="s">
        <v>65</v>
      </c>
      <c r="C11" s="89">
        <v>97924</v>
      </c>
      <c r="D11" s="31">
        <f aca="true" t="shared" si="2" ref="D11:D20">C11</f>
        <v>97924</v>
      </c>
      <c r="E11" s="101" t="str">
        <f t="shared" si="0"/>
        <v>-</v>
      </c>
      <c r="F11" s="102">
        <f t="shared" si="1"/>
        <v>1</v>
      </c>
    </row>
    <row r="12" spans="1:6" ht="31.5" customHeight="1">
      <c r="A12" s="35" t="s">
        <v>4</v>
      </c>
      <c r="B12" s="83" t="s">
        <v>166</v>
      </c>
      <c r="C12" s="89">
        <v>135953</v>
      </c>
      <c r="D12" s="31">
        <f t="shared" si="2"/>
        <v>135953</v>
      </c>
      <c r="E12" s="101" t="str">
        <f t="shared" si="0"/>
        <v>-</v>
      </c>
      <c r="F12" s="102">
        <f t="shared" si="1"/>
        <v>1</v>
      </c>
    </row>
    <row r="13" spans="1:6" ht="31.5" customHeight="1">
      <c r="A13" s="35" t="s">
        <v>5</v>
      </c>
      <c r="B13" s="83" t="s">
        <v>161</v>
      </c>
      <c r="C13" s="89">
        <v>109018</v>
      </c>
      <c r="D13" s="31">
        <f t="shared" si="2"/>
        <v>109018</v>
      </c>
      <c r="E13" s="101" t="str">
        <f t="shared" si="0"/>
        <v>-</v>
      </c>
      <c r="F13" s="102">
        <f t="shared" si="1"/>
        <v>1</v>
      </c>
    </row>
    <row r="14" spans="1:6" ht="31.5" customHeight="1">
      <c r="A14" s="35" t="s">
        <v>6</v>
      </c>
      <c r="B14" s="83" t="s">
        <v>170</v>
      </c>
      <c r="C14" s="89">
        <v>48352</v>
      </c>
      <c r="D14" s="31">
        <f t="shared" si="2"/>
        <v>48352</v>
      </c>
      <c r="E14" s="101" t="str">
        <f t="shared" si="0"/>
        <v>-</v>
      </c>
      <c r="F14" s="102">
        <f t="shared" si="1"/>
        <v>1</v>
      </c>
    </row>
    <row r="15" spans="1:6" ht="31.5" customHeight="1">
      <c r="A15" s="35" t="s">
        <v>7</v>
      </c>
      <c r="B15" s="83" t="s">
        <v>169</v>
      </c>
      <c r="C15" s="89">
        <v>17968</v>
      </c>
      <c r="D15" s="31">
        <f t="shared" si="2"/>
        <v>17968</v>
      </c>
      <c r="E15" s="101" t="str">
        <f>IF(C15=D15,"-",D15-C15)</f>
        <v>-</v>
      </c>
      <c r="F15" s="102">
        <f>IF(C15=0,"-",D15/C15)</f>
        <v>1</v>
      </c>
    </row>
    <row r="16" spans="1:6" ht="31.5" customHeight="1">
      <c r="A16" s="35" t="s">
        <v>8</v>
      </c>
      <c r="B16" s="83" t="s">
        <v>162</v>
      </c>
      <c r="C16" s="89">
        <v>120405</v>
      </c>
      <c r="D16" s="31">
        <f t="shared" si="2"/>
        <v>120405</v>
      </c>
      <c r="E16" s="101" t="str">
        <f t="shared" si="0"/>
        <v>-</v>
      </c>
      <c r="F16" s="102">
        <f t="shared" si="1"/>
        <v>1</v>
      </c>
    </row>
    <row r="17" spans="1:6" ht="31.5" customHeight="1">
      <c r="A17" s="35" t="s">
        <v>9</v>
      </c>
      <c r="B17" s="83" t="s">
        <v>163</v>
      </c>
      <c r="C17" s="89">
        <v>45804</v>
      </c>
      <c r="D17" s="31">
        <f t="shared" si="2"/>
        <v>45804</v>
      </c>
      <c r="E17" s="101" t="str">
        <f t="shared" si="0"/>
        <v>-</v>
      </c>
      <c r="F17" s="102">
        <f t="shared" si="1"/>
        <v>1</v>
      </c>
    </row>
    <row r="18" spans="1:6" ht="31.5" customHeight="1">
      <c r="A18" s="35" t="s">
        <v>10</v>
      </c>
      <c r="B18" s="83" t="s">
        <v>171</v>
      </c>
      <c r="C18" s="89">
        <v>2025</v>
      </c>
      <c r="D18" s="31">
        <f t="shared" si="2"/>
        <v>2025</v>
      </c>
      <c r="E18" s="101" t="str">
        <f t="shared" si="0"/>
        <v>-</v>
      </c>
      <c r="F18" s="102">
        <f t="shared" si="1"/>
        <v>1</v>
      </c>
    </row>
    <row r="19" spans="1:6" ht="46.5" customHeight="1">
      <c r="A19" s="35" t="s">
        <v>11</v>
      </c>
      <c r="B19" s="83" t="s">
        <v>164</v>
      </c>
      <c r="C19" s="89">
        <v>9349</v>
      </c>
      <c r="D19" s="31">
        <f t="shared" si="2"/>
        <v>9349</v>
      </c>
      <c r="E19" s="101" t="str">
        <f t="shared" si="0"/>
        <v>-</v>
      </c>
      <c r="F19" s="102">
        <f t="shared" si="1"/>
        <v>1</v>
      </c>
    </row>
    <row r="20" spans="1:6" ht="31.5" customHeight="1">
      <c r="A20" s="35" t="s">
        <v>12</v>
      </c>
      <c r="B20" s="83" t="s">
        <v>165</v>
      </c>
      <c r="C20" s="89">
        <v>93443</v>
      </c>
      <c r="D20" s="31">
        <f t="shared" si="2"/>
        <v>93443</v>
      </c>
      <c r="E20" s="101" t="str">
        <f t="shared" si="0"/>
        <v>-</v>
      </c>
      <c r="F20" s="102">
        <f t="shared" si="1"/>
        <v>1</v>
      </c>
    </row>
    <row r="21" spans="1:6" ht="31.5" customHeight="1">
      <c r="A21" s="35" t="s">
        <v>14</v>
      </c>
      <c r="B21" s="41" t="s">
        <v>13</v>
      </c>
      <c r="C21" s="89">
        <v>37438</v>
      </c>
      <c r="D21" s="31">
        <f aca="true" t="shared" si="3" ref="D21:D27">C21</f>
        <v>37438</v>
      </c>
      <c r="E21" s="101" t="str">
        <f t="shared" si="0"/>
        <v>-</v>
      </c>
      <c r="F21" s="102">
        <f t="shared" si="1"/>
        <v>1</v>
      </c>
    </row>
    <row r="22" spans="1:6" ht="31.5" customHeight="1">
      <c r="A22" s="36" t="s">
        <v>15</v>
      </c>
      <c r="B22" s="83" t="s">
        <v>167</v>
      </c>
      <c r="C22" s="89">
        <v>639298</v>
      </c>
      <c r="D22" s="31">
        <f t="shared" si="3"/>
        <v>639298</v>
      </c>
      <c r="E22" s="101" t="str">
        <f t="shared" si="0"/>
        <v>-</v>
      </c>
      <c r="F22" s="102">
        <f t="shared" si="1"/>
        <v>1</v>
      </c>
    </row>
    <row r="23" spans="1:6" ht="31.5" customHeight="1">
      <c r="A23" s="34" t="s">
        <v>172</v>
      </c>
      <c r="B23" s="40" t="s">
        <v>66</v>
      </c>
      <c r="C23" s="89">
        <v>600</v>
      </c>
      <c r="D23" s="31">
        <f t="shared" si="3"/>
        <v>600</v>
      </c>
      <c r="E23" s="101" t="str">
        <f t="shared" si="0"/>
        <v>-</v>
      </c>
      <c r="F23" s="102">
        <f t="shared" si="1"/>
        <v>1</v>
      </c>
    </row>
    <row r="24" spans="1:6" ht="33" customHeight="1">
      <c r="A24" s="37" t="s">
        <v>16</v>
      </c>
      <c r="B24" s="42" t="s">
        <v>139</v>
      </c>
      <c r="C24" s="89">
        <v>0</v>
      </c>
      <c r="D24" s="31">
        <f t="shared" si="3"/>
        <v>0</v>
      </c>
      <c r="E24" s="101" t="str">
        <f>IF(C24=D24,"-",D24-C24)</f>
        <v>-</v>
      </c>
      <c r="F24" s="102" t="str">
        <f>IF(C24=0,"-",D24/C24)</f>
        <v>-</v>
      </c>
    </row>
    <row r="25" spans="1:6" ht="33" customHeight="1">
      <c r="A25" s="37" t="s">
        <v>136</v>
      </c>
      <c r="B25" s="43" t="s">
        <v>60</v>
      </c>
      <c r="C25" s="89">
        <v>0</v>
      </c>
      <c r="D25" s="31">
        <f t="shared" si="3"/>
        <v>0</v>
      </c>
      <c r="E25" s="101" t="str">
        <f>IF(C25=D25,"-",D25-C25)</f>
        <v>-</v>
      </c>
      <c r="F25" s="102" t="str">
        <f>IF(C25=0,"-",D25/C25)</f>
        <v>-</v>
      </c>
    </row>
    <row r="26" spans="1:6" ht="33" customHeight="1">
      <c r="A26" s="37" t="s">
        <v>137</v>
      </c>
      <c r="B26" s="43" t="s">
        <v>140</v>
      </c>
      <c r="C26" s="89">
        <v>0</v>
      </c>
      <c r="D26" s="31">
        <f t="shared" si="3"/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89">
        <v>10210</v>
      </c>
      <c r="D27" s="31">
        <f t="shared" si="3"/>
        <v>10210</v>
      </c>
      <c r="E27" s="101" t="str">
        <f>IF(C27=D27,"-",D27-C27)</f>
        <v>-</v>
      </c>
      <c r="F27" s="102">
        <f>IF(C27=0,"-",D27/C27)</f>
        <v>1</v>
      </c>
    </row>
    <row r="28" spans="1:6" s="5" customFormat="1" ht="31.5" customHeight="1">
      <c r="A28" s="38" t="s">
        <v>68</v>
      </c>
      <c r="B28" s="44" t="s">
        <v>69</v>
      </c>
      <c r="C28" s="90">
        <v>0</v>
      </c>
      <c r="D28" s="94">
        <f>C28</f>
        <v>0</v>
      </c>
      <c r="E28" s="15" t="str">
        <f t="shared" si="0"/>
        <v>-</v>
      </c>
      <c r="F28" s="103" t="str">
        <f t="shared" si="1"/>
        <v>-</v>
      </c>
    </row>
    <row r="29" spans="1:6" s="5" customFormat="1" ht="31.5" customHeight="1">
      <c r="A29" s="38" t="s">
        <v>67</v>
      </c>
      <c r="B29" s="44" t="s">
        <v>70</v>
      </c>
      <c r="C29" s="90">
        <v>117197</v>
      </c>
      <c r="D29" s="94">
        <f>C29</f>
        <v>117197</v>
      </c>
      <c r="E29" s="15" t="str">
        <f t="shared" si="0"/>
        <v>-</v>
      </c>
      <c r="F29" s="103">
        <f t="shared" si="1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27418</v>
      </c>
      <c r="D30" s="29">
        <f>D31+D32+D33+D41+D42+D48+D49+D50+D47</f>
        <v>27418</v>
      </c>
      <c r="E30" s="13" t="str">
        <f>IF(C30=D30,"-",D30-C30)</f>
        <v>-</v>
      </c>
      <c r="F30" s="104">
        <f t="shared" si="1"/>
        <v>1</v>
      </c>
    </row>
    <row r="31" spans="1:6" ht="28.5" customHeight="1">
      <c r="A31" s="37" t="s">
        <v>19</v>
      </c>
      <c r="B31" s="46" t="s">
        <v>20</v>
      </c>
      <c r="C31" s="82">
        <v>920</v>
      </c>
      <c r="D31" s="30">
        <f>C31</f>
        <v>920</v>
      </c>
      <c r="E31" s="101" t="str">
        <f aca="true" t="shared" si="4" ref="E31:E51">IF(C31=D31,"-",D31-C31)</f>
        <v>-</v>
      </c>
      <c r="F31" s="102">
        <f t="shared" si="1"/>
        <v>1</v>
      </c>
    </row>
    <row r="32" spans="1:6" ht="28.5" customHeight="1">
      <c r="A32" s="37" t="s">
        <v>21</v>
      </c>
      <c r="B32" s="46" t="s">
        <v>22</v>
      </c>
      <c r="C32" s="82">
        <v>3675</v>
      </c>
      <c r="D32" s="30">
        <f>C32</f>
        <v>3675</v>
      </c>
      <c r="E32" s="101" t="str">
        <f t="shared" si="4"/>
        <v>-</v>
      </c>
      <c r="F32" s="102">
        <f t="shared" si="1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278</v>
      </c>
      <c r="D33" s="30">
        <f>D34+D36+D37+D38+D39+D40</f>
        <v>278</v>
      </c>
      <c r="E33" s="101" t="str">
        <f t="shared" si="4"/>
        <v>-</v>
      </c>
      <c r="F33" s="102">
        <f t="shared" si="1"/>
        <v>1</v>
      </c>
    </row>
    <row r="34" spans="1:6" ht="28.5" customHeight="1">
      <c r="A34" s="48" t="s">
        <v>45</v>
      </c>
      <c r="B34" s="49" t="s">
        <v>38</v>
      </c>
      <c r="C34" s="82">
        <v>10</v>
      </c>
      <c r="D34" s="30">
        <f>C34</f>
        <v>10</v>
      </c>
      <c r="E34" s="101" t="str">
        <f t="shared" si="4"/>
        <v>-</v>
      </c>
      <c r="F34" s="102">
        <f t="shared" si="1"/>
        <v>1</v>
      </c>
    </row>
    <row r="35" spans="1:6" ht="28.5" customHeight="1">
      <c r="A35" s="48" t="s">
        <v>46</v>
      </c>
      <c r="B35" s="50" t="s">
        <v>39</v>
      </c>
      <c r="C35" s="82">
        <v>10</v>
      </c>
      <c r="D35" s="30">
        <f>C35</f>
        <v>10</v>
      </c>
      <c r="E35" s="101" t="str">
        <f t="shared" si="4"/>
        <v>-</v>
      </c>
      <c r="F35" s="102">
        <f t="shared" si="1"/>
        <v>1</v>
      </c>
    </row>
    <row r="36" spans="1:6" ht="28.5" customHeight="1">
      <c r="A36" s="48" t="s">
        <v>47</v>
      </c>
      <c r="B36" s="49" t="s">
        <v>40</v>
      </c>
      <c r="C36" s="82">
        <v>0</v>
      </c>
      <c r="D36" s="30">
        <f>C36</f>
        <v>0</v>
      </c>
      <c r="E36" s="101" t="str">
        <f t="shared" si="4"/>
        <v>-</v>
      </c>
      <c r="F36" s="102" t="str">
        <f t="shared" si="1"/>
        <v>-</v>
      </c>
    </row>
    <row r="37" spans="1:6" ht="28.5" customHeight="1">
      <c r="A37" s="48" t="s">
        <v>48</v>
      </c>
      <c r="B37" s="49" t="s">
        <v>41</v>
      </c>
      <c r="C37" s="82">
        <v>0</v>
      </c>
      <c r="D37" s="30">
        <f aca="true" t="shared" si="5" ref="D37:D48">C37</f>
        <v>0</v>
      </c>
      <c r="E37" s="101" t="str">
        <f t="shared" si="4"/>
        <v>-</v>
      </c>
      <c r="F37" s="102" t="str">
        <f t="shared" si="1"/>
        <v>-</v>
      </c>
    </row>
    <row r="38" spans="1:6" ht="28.5" customHeight="1">
      <c r="A38" s="48" t="s">
        <v>49</v>
      </c>
      <c r="B38" s="49" t="s">
        <v>42</v>
      </c>
      <c r="C38" s="82">
        <v>0</v>
      </c>
      <c r="D38" s="30">
        <f t="shared" si="5"/>
        <v>0</v>
      </c>
      <c r="E38" s="101" t="str">
        <f t="shared" si="4"/>
        <v>-</v>
      </c>
      <c r="F38" s="102" t="str">
        <f t="shared" si="1"/>
        <v>-</v>
      </c>
    </row>
    <row r="39" spans="1:6" ht="28.5" customHeight="1">
      <c r="A39" s="48" t="s">
        <v>50</v>
      </c>
      <c r="B39" s="49" t="s">
        <v>43</v>
      </c>
      <c r="C39" s="82">
        <v>265</v>
      </c>
      <c r="D39" s="30">
        <f t="shared" si="5"/>
        <v>265</v>
      </c>
      <c r="E39" s="101" t="str">
        <f t="shared" si="4"/>
        <v>-</v>
      </c>
      <c r="F39" s="102">
        <f t="shared" si="1"/>
        <v>1</v>
      </c>
    </row>
    <row r="40" spans="1:6" ht="28.5" customHeight="1">
      <c r="A40" s="48" t="s">
        <v>51</v>
      </c>
      <c r="B40" s="49" t="s">
        <v>44</v>
      </c>
      <c r="C40" s="82">
        <v>3</v>
      </c>
      <c r="D40" s="30">
        <f t="shared" si="5"/>
        <v>3</v>
      </c>
      <c r="E40" s="101" t="str">
        <f t="shared" si="4"/>
        <v>-</v>
      </c>
      <c r="F40" s="102">
        <f t="shared" si="1"/>
        <v>1</v>
      </c>
    </row>
    <row r="41" spans="1:6" ht="28.5" customHeight="1">
      <c r="A41" s="37" t="s">
        <v>24</v>
      </c>
      <c r="B41" s="46" t="s">
        <v>25</v>
      </c>
      <c r="C41" s="30">
        <v>16636</v>
      </c>
      <c r="D41" s="30">
        <f t="shared" si="5"/>
        <v>16636</v>
      </c>
      <c r="E41" s="101" t="str">
        <f t="shared" si="4"/>
        <v>-</v>
      </c>
      <c r="F41" s="102">
        <f t="shared" si="1"/>
        <v>1</v>
      </c>
    </row>
    <row r="42" spans="1:6" ht="28.5" customHeight="1">
      <c r="A42" s="37" t="s">
        <v>26</v>
      </c>
      <c r="B42" s="47" t="s">
        <v>61</v>
      </c>
      <c r="C42" s="30">
        <f>SUM(C43:C46)</f>
        <v>3357</v>
      </c>
      <c r="D42" s="30">
        <f>SUM(D43:D46)</f>
        <v>3357</v>
      </c>
      <c r="E42" s="101" t="str">
        <f t="shared" si="4"/>
        <v>-</v>
      </c>
      <c r="F42" s="102">
        <f t="shared" si="1"/>
        <v>1</v>
      </c>
    </row>
    <row r="43" spans="1:6" ht="28.5" customHeight="1">
      <c r="A43" s="48" t="s">
        <v>56</v>
      </c>
      <c r="B43" s="49" t="s">
        <v>52</v>
      </c>
      <c r="C43" s="30">
        <v>2527</v>
      </c>
      <c r="D43" s="30">
        <f>C43</f>
        <v>2527</v>
      </c>
      <c r="E43" s="101" t="str">
        <f t="shared" si="4"/>
        <v>-</v>
      </c>
      <c r="F43" s="102">
        <f t="shared" si="1"/>
        <v>1</v>
      </c>
    </row>
    <row r="44" spans="1:6" ht="28.5" customHeight="1">
      <c r="A44" s="48" t="s">
        <v>57</v>
      </c>
      <c r="B44" s="49" t="s">
        <v>53</v>
      </c>
      <c r="C44" s="30">
        <v>408</v>
      </c>
      <c r="D44" s="30">
        <f>C44</f>
        <v>408</v>
      </c>
      <c r="E44" s="101" t="str">
        <f t="shared" si="4"/>
        <v>-</v>
      </c>
      <c r="F44" s="102">
        <f t="shared" si="1"/>
        <v>1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5"/>
        <v>0</v>
      </c>
      <c r="E45" s="101" t="str">
        <f t="shared" si="4"/>
        <v>-</v>
      </c>
      <c r="F45" s="102" t="str">
        <f t="shared" si="1"/>
        <v>-</v>
      </c>
    </row>
    <row r="46" spans="1:6" ht="28.5" customHeight="1">
      <c r="A46" s="48" t="s">
        <v>59</v>
      </c>
      <c r="B46" s="49" t="s">
        <v>55</v>
      </c>
      <c r="C46" s="30">
        <v>422</v>
      </c>
      <c r="D46" s="30">
        <f>C46</f>
        <v>422</v>
      </c>
      <c r="E46" s="101" t="str">
        <f t="shared" si="4"/>
        <v>-</v>
      </c>
      <c r="F46" s="102">
        <f t="shared" si="1"/>
        <v>1</v>
      </c>
    </row>
    <row r="47" spans="1:6" ht="28.5" customHeight="1">
      <c r="A47" s="37" t="s">
        <v>27</v>
      </c>
      <c r="B47" s="46" t="s">
        <v>28</v>
      </c>
      <c r="C47" s="82">
        <v>0</v>
      </c>
      <c r="D47" s="30">
        <f t="shared" si="5"/>
        <v>0</v>
      </c>
      <c r="E47" s="101" t="str">
        <f t="shared" si="4"/>
        <v>-</v>
      </c>
      <c r="F47" s="102" t="str">
        <f t="shared" si="1"/>
        <v>-</v>
      </c>
    </row>
    <row r="48" spans="1:6" ht="48" customHeight="1">
      <c r="A48" s="37" t="s">
        <v>29</v>
      </c>
      <c r="B48" s="46" t="s">
        <v>114</v>
      </c>
      <c r="C48" s="89">
        <v>2207</v>
      </c>
      <c r="D48" s="30">
        <f t="shared" si="5"/>
        <v>2207</v>
      </c>
      <c r="E48" s="101" t="str">
        <f t="shared" si="4"/>
        <v>-</v>
      </c>
      <c r="F48" s="105">
        <f t="shared" si="1"/>
        <v>1</v>
      </c>
    </row>
    <row r="49" spans="1:6" ht="43.5" customHeight="1">
      <c r="A49" s="37" t="s">
        <v>30</v>
      </c>
      <c r="B49" s="46" t="s">
        <v>31</v>
      </c>
      <c r="C49" s="89">
        <v>169</v>
      </c>
      <c r="D49" s="30">
        <f>C49</f>
        <v>169</v>
      </c>
      <c r="E49" s="101" t="str">
        <f t="shared" si="4"/>
        <v>-</v>
      </c>
      <c r="F49" s="105">
        <f t="shared" si="1"/>
        <v>1</v>
      </c>
    </row>
    <row r="50" spans="1:6" ht="35.25" customHeight="1">
      <c r="A50" s="37" t="s">
        <v>32</v>
      </c>
      <c r="B50" s="46" t="s">
        <v>33</v>
      </c>
      <c r="C50" s="82">
        <v>176</v>
      </c>
      <c r="D50" s="30">
        <f>C50</f>
        <v>176</v>
      </c>
      <c r="E50" s="101" t="str">
        <f t="shared" si="4"/>
        <v>-</v>
      </c>
      <c r="F50" s="102">
        <f t="shared" si="1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14456</v>
      </c>
      <c r="D51" s="33">
        <f>SUM(D52:D55)</f>
        <v>14456</v>
      </c>
      <c r="E51" s="13" t="str">
        <f t="shared" si="4"/>
        <v>-</v>
      </c>
      <c r="F51" s="106">
        <f t="shared" si="1"/>
        <v>1</v>
      </c>
    </row>
    <row r="52" spans="1:6" ht="42" customHeight="1">
      <c r="A52" s="37" t="s">
        <v>118</v>
      </c>
      <c r="B52" s="46" t="s">
        <v>143</v>
      </c>
      <c r="C52" s="82">
        <v>16</v>
      </c>
      <c r="D52" s="30">
        <f>C52</f>
        <v>16</v>
      </c>
      <c r="E52" s="82" t="str">
        <f>IF(C52=D52,"-",D52-C52)</f>
        <v>-</v>
      </c>
      <c r="F52" s="102">
        <f t="shared" si="1"/>
        <v>1</v>
      </c>
    </row>
    <row r="53" spans="1:6" ht="31.5" customHeight="1">
      <c r="A53" s="37" t="s">
        <v>35</v>
      </c>
      <c r="B53" s="46" t="s">
        <v>63</v>
      </c>
      <c r="C53" s="82">
        <v>14260</v>
      </c>
      <c r="D53" s="30">
        <f>C53</f>
        <v>14260</v>
      </c>
      <c r="E53" s="82" t="str">
        <f>IF(C53=D53,"-",D53-C53)</f>
        <v>-</v>
      </c>
      <c r="F53" s="102">
        <f t="shared" si="1"/>
        <v>1</v>
      </c>
    </row>
    <row r="54" spans="1:6" ht="31.5" customHeight="1">
      <c r="A54" s="37" t="s">
        <v>36</v>
      </c>
      <c r="B54" s="46" t="s">
        <v>120</v>
      </c>
      <c r="C54" s="82">
        <v>0</v>
      </c>
      <c r="D54" s="30">
        <f>C54</f>
        <v>0</v>
      </c>
      <c r="E54" s="82" t="str">
        <f>IF(C54=D54,"-",D54-C54)</f>
        <v>-</v>
      </c>
      <c r="F54" s="102" t="str">
        <f t="shared" si="1"/>
        <v>-</v>
      </c>
    </row>
    <row r="55" spans="1:6" ht="31.5" customHeight="1">
      <c r="A55" s="37" t="s">
        <v>119</v>
      </c>
      <c r="B55" s="46" t="s">
        <v>121</v>
      </c>
      <c r="C55" s="82">
        <v>180</v>
      </c>
      <c r="D55" s="30">
        <f>C55</f>
        <v>180</v>
      </c>
      <c r="E55" s="82" t="str">
        <f>IF(C55=D55,"-",D55-C55)</f>
        <v>-</v>
      </c>
      <c r="F55" s="102">
        <f t="shared" si="1"/>
        <v>1</v>
      </c>
    </row>
    <row r="56" spans="1:6" ht="32.25" customHeight="1">
      <c r="A56" s="39" t="s">
        <v>126</v>
      </c>
      <c r="B56" s="51" t="s">
        <v>154</v>
      </c>
      <c r="C56" s="92">
        <v>280</v>
      </c>
      <c r="D56" s="33">
        <f>C56</f>
        <v>280</v>
      </c>
      <c r="E56" s="13" t="str">
        <f>IF(C56=D56,"-",D56-C56)</f>
        <v>-</v>
      </c>
      <c r="F56" s="106">
        <f>IF(C56=0,"-",D56/C56)</f>
        <v>1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55" zoomScaleNormal="70" zoomScaleSheetLayoutView="55" zoomScalePageLayoutView="0" workbookViewId="0" topLeftCell="A1">
      <pane xSplit="1" ySplit="7" topLeftCell="B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11.75390625" style="2" customWidth="1"/>
    <col min="2" max="2" width="117.75390625" style="2" customWidth="1"/>
    <col min="3" max="3" width="26.75390625" style="2" customWidth="1"/>
    <col min="4" max="4" width="24.75390625" style="2" customWidth="1"/>
    <col min="5" max="5" width="20.75390625" style="2" customWidth="1"/>
    <col min="6" max="6" width="22.25390625" style="2" customWidth="1"/>
    <col min="7" max="16384" width="9.125" style="2" customWidth="1"/>
  </cols>
  <sheetData>
    <row r="1" spans="1:6" s="128" customFormat="1" ht="30.75" customHeight="1">
      <c r="A1" s="147" t="str">
        <f>NFZ!A1</f>
        <v>ZMIANA PLANU FINANSOWEGO NARODOWEGO FUNDUSZU ZDROWIA NA 2011 R. Z DNIA 15 LIPCA 2011 R.</v>
      </c>
      <c r="B1" s="147"/>
      <c r="C1" s="147"/>
      <c r="D1" s="147"/>
      <c r="E1" s="147"/>
      <c r="F1" s="147"/>
    </row>
    <row r="2" spans="1:3" s="56" customFormat="1" ht="33" customHeight="1">
      <c r="A2" s="155" t="s">
        <v>76</v>
      </c>
      <c r="B2" s="155"/>
      <c r="C2" s="155"/>
    </row>
    <row r="3" spans="1:6" ht="33" customHeight="1">
      <c r="A3" s="1"/>
      <c r="B3" s="81"/>
      <c r="C3" s="98"/>
      <c r="D3" s="98"/>
      <c r="E3" s="98"/>
      <c r="F3" s="98" t="s">
        <v>193</v>
      </c>
    </row>
    <row r="4" spans="1:6" s="6" customFormat="1" ht="49.5" customHeight="1">
      <c r="A4" s="157" t="s">
        <v>158</v>
      </c>
      <c r="B4" s="156" t="s">
        <v>62</v>
      </c>
      <c r="C4" s="153" t="str">
        <f>Dolnośląski!C4</f>
        <v>Plan na
2011 rok</v>
      </c>
      <c r="D4" s="153" t="s">
        <v>194</v>
      </c>
      <c r="E4" s="146" t="s">
        <v>195</v>
      </c>
      <c r="F4" s="146" t="s">
        <v>196</v>
      </c>
    </row>
    <row r="5" spans="1:6" s="6" customFormat="1" ht="49.5" customHeight="1">
      <c r="A5" s="156"/>
      <c r="B5" s="156"/>
      <c r="C5" s="154"/>
      <c r="D5" s="154"/>
      <c r="E5" s="146"/>
      <c r="F5" s="146"/>
    </row>
    <row r="6" spans="1:6" s="4" customFormat="1" ht="14.25">
      <c r="A6" s="26">
        <v>1</v>
      </c>
      <c r="B6" s="27">
        <v>2</v>
      </c>
      <c r="C6" s="27" t="s">
        <v>87</v>
      </c>
      <c r="D6" s="27" t="s">
        <v>197</v>
      </c>
      <c r="E6" s="27" t="s">
        <v>198</v>
      </c>
      <c r="F6" s="27" t="s">
        <v>199</v>
      </c>
    </row>
    <row r="7" spans="1:6" s="3" customFormat="1" ht="30" customHeight="1">
      <c r="A7" s="28" t="s">
        <v>0</v>
      </c>
      <c r="B7" s="45" t="s">
        <v>142</v>
      </c>
      <c r="C7" s="16">
        <f>C8+C9+C10+C12+C13+C14+C15+C16+C17+C18+C19+C20+C21+C22+C24+C25+C26+C27</f>
        <v>4686630</v>
      </c>
      <c r="D7" s="16">
        <f>D8+D9+D10+D12+D13+D14+D15+D16+D17+D18+D19+D20+D21+D22+D24+D25+D26+D27</f>
        <v>4698550</v>
      </c>
      <c r="E7" s="13">
        <f>IF(C7=D7,"-",D7-C7)</f>
        <v>11920</v>
      </c>
      <c r="F7" s="100">
        <f>IF(C7=0,"-",D7/C7)</f>
        <v>1.003</v>
      </c>
    </row>
    <row r="8" spans="1:6" ht="31.5" customHeight="1">
      <c r="A8" s="35" t="s">
        <v>1</v>
      </c>
      <c r="B8" s="83" t="s">
        <v>159</v>
      </c>
      <c r="C8" s="89">
        <v>619007</v>
      </c>
      <c r="D8" s="31">
        <f>C8</f>
        <v>619007</v>
      </c>
      <c r="E8" s="101" t="str">
        <f aca="true" t="shared" si="0" ref="E8:E29">IF(C8=D8,"-",D8-C8)</f>
        <v>-</v>
      </c>
      <c r="F8" s="102">
        <f aca="true" t="shared" si="1" ref="F8:F55">IF(C8=0,"-",D8/C8)</f>
        <v>1</v>
      </c>
    </row>
    <row r="9" spans="1:6" ht="31.5" customHeight="1">
      <c r="A9" s="35" t="s">
        <v>2</v>
      </c>
      <c r="B9" s="83" t="s">
        <v>160</v>
      </c>
      <c r="C9" s="89">
        <v>351795</v>
      </c>
      <c r="D9" s="31">
        <f aca="true" t="shared" si="2" ref="D9:D27">C9</f>
        <v>351795</v>
      </c>
      <c r="E9" s="101" t="str">
        <f t="shared" si="0"/>
        <v>-</v>
      </c>
      <c r="F9" s="102">
        <f t="shared" si="1"/>
        <v>1</v>
      </c>
    </row>
    <row r="10" spans="1:6" ht="31.5" customHeight="1">
      <c r="A10" s="35" t="s">
        <v>3</v>
      </c>
      <c r="B10" s="83" t="s">
        <v>157</v>
      </c>
      <c r="C10" s="89">
        <v>2170786</v>
      </c>
      <c r="D10" s="31">
        <f>C10+11920</f>
        <v>2182706</v>
      </c>
      <c r="E10" s="101">
        <f t="shared" si="0"/>
        <v>11920</v>
      </c>
      <c r="F10" s="102">
        <f t="shared" si="1"/>
        <v>1.0055</v>
      </c>
    </row>
    <row r="11" spans="1:6" ht="31.5" customHeight="1">
      <c r="A11" s="84" t="s">
        <v>64</v>
      </c>
      <c r="B11" s="40" t="s">
        <v>65</v>
      </c>
      <c r="C11" s="89">
        <v>168380</v>
      </c>
      <c r="D11" s="31">
        <f t="shared" si="2"/>
        <v>168380</v>
      </c>
      <c r="E11" s="101" t="str">
        <f t="shared" si="0"/>
        <v>-</v>
      </c>
      <c r="F11" s="102">
        <f t="shared" si="1"/>
        <v>1</v>
      </c>
    </row>
    <row r="12" spans="1:6" ht="31.5" customHeight="1">
      <c r="A12" s="35" t="s">
        <v>4</v>
      </c>
      <c r="B12" s="83" t="s">
        <v>166</v>
      </c>
      <c r="C12" s="89">
        <v>140015</v>
      </c>
      <c r="D12" s="31">
        <f t="shared" si="2"/>
        <v>140015</v>
      </c>
      <c r="E12" s="101" t="str">
        <f t="shared" si="0"/>
        <v>-</v>
      </c>
      <c r="F12" s="102">
        <f t="shared" si="1"/>
        <v>1</v>
      </c>
    </row>
    <row r="13" spans="1:6" ht="31.5" customHeight="1">
      <c r="A13" s="35" t="s">
        <v>5</v>
      </c>
      <c r="B13" s="83" t="s">
        <v>161</v>
      </c>
      <c r="C13" s="89">
        <v>146518</v>
      </c>
      <c r="D13" s="31">
        <f t="shared" si="2"/>
        <v>146518</v>
      </c>
      <c r="E13" s="101" t="str">
        <f t="shared" si="0"/>
        <v>-</v>
      </c>
      <c r="F13" s="102">
        <f t="shared" si="1"/>
        <v>1</v>
      </c>
    </row>
    <row r="14" spans="1:6" ht="31.5" customHeight="1">
      <c r="A14" s="35" t="s">
        <v>6</v>
      </c>
      <c r="B14" s="83" t="s">
        <v>170</v>
      </c>
      <c r="C14" s="89">
        <v>98179</v>
      </c>
      <c r="D14" s="31">
        <f t="shared" si="2"/>
        <v>98179</v>
      </c>
      <c r="E14" s="101" t="str">
        <f t="shared" si="0"/>
        <v>-</v>
      </c>
      <c r="F14" s="102">
        <f t="shared" si="1"/>
        <v>1</v>
      </c>
    </row>
    <row r="15" spans="1:6" ht="31.5" customHeight="1">
      <c r="A15" s="35" t="s">
        <v>7</v>
      </c>
      <c r="B15" s="83" t="s">
        <v>169</v>
      </c>
      <c r="C15" s="89">
        <v>23909</v>
      </c>
      <c r="D15" s="31">
        <f t="shared" si="2"/>
        <v>23909</v>
      </c>
      <c r="E15" s="101" t="str">
        <f>IF(C15=D15,"-",D15-C15)</f>
        <v>-</v>
      </c>
      <c r="F15" s="102">
        <f>IF(C15=0,"-",D15/C15)</f>
        <v>1</v>
      </c>
    </row>
    <row r="16" spans="1:6" ht="31.5" customHeight="1">
      <c r="A16" s="35" t="s">
        <v>8</v>
      </c>
      <c r="B16" s="83" t="s">
        <v>162</v>
      </c>
      <c r="C16" s="89">
        <v>168987</v>
      </c>
      <c r="D16" s="31">
        <f t="shared" si="2"/>
        <v>168987</v>
      </c>
      <c r="E16" s="101" t="str">
        <f t="shared" si="0"/>
        <v>-</v>
      </c>
      <c r="F16" s="102">
        <f t="shared" si="1"/>
        <v>1</v>
      </c>
    </row>
    <row r="17" spans="1:6" ht="31.5" customHeight="1">
      <c r="A17" s="35" t="s">
        <v>9</v>
      </c>
      <c r="B17" s="83" t="s">
        <v>163</v>
      </c>
      <c r="C17" s="89">
        <v>43334</v>
      </c>
      <c r="D17" s="31">
        <f t="shared" si="2"/>
        <v>43334</v>
      </c>
      <c r="E17" s="101" t="str">
        <f t="shared" si="0"/>
        <v>-</v>
      </c>
      <c r="F17" s="102">
        <f t="shared" si="1"/>
        <v>1</v>
      </c>
    </row>
    <row r="18" spans="1:6" ht="31.5" customHeight="1">
      <c r="A18" s="35" t="s">
        <v>10</v>
      </c>
      <c r="B18" s="83" t="s">
        <v>171</v>
      </c>
      <c r="C18" s="89">
        <v>1701</v>
      </c>
      <c r="D18" s="31">
        <f t="shared" si="2"/>
        <v>1701</v>
      </c>
      <c r="E18" s="101" t="str">
        <f t="shared" si="0"/>
        <v>-</v>
      </c>
      <c r="F18" s="102">
        <f t="shared" si="1"/>
        <v>1</v>
      </c>
    </row>
    <row r="19" spans="1:6" ht="46.5" customHeight="1">
      <c r="A19" s="35" t="s">
        <v>11</v>
      </c>
      <c r="B19" s="83" t="s">
        <v>164</v>
      </c>
      <c r="C19" s="89">
        <v>8450</v>
      </c>
      <c r="D19" s="31">
        <f t="shared" si="2"/>
        <v>8450</v>
      </c>
      <c r="E19" s="101" t="str">
        <f t="shared" si="0"/>
        <v>-</v>
      </c>
      <c r="F19" s="102">
        <f t="shared" si="1"/>
        <v>1</v>
      </c>
    </row>
    <row r="20" spans="1:6" ht="31.5" customHeight="1">
      <c r="A20" s="35" t="s">
        <v>12</v>
      </c>
      <c r="B20" s="83" t="s">
        <v>165</v>
      </c>
      <c r="C20" s="89">
        <v>123489</v>
      </c>
      <c r="D20" s="31">
        <f t="shared" si="2"/>
        <v>123489</v>
      </c>
      <c r="E20" s="101" t="str">
        <f t="shared" si="0"/>
        <v>-</v>
      </c>
      <c r="F20" s="102">
        <f t="shared" si="1"/>
        <v>1</v>
      </c>
    </row>
    <row r="21" spans="1:6" ht="31.5" customHeight="1">
      <c r="A21" s="35" t="s">
        <v>14</v>
      </c>
      <c r="B21" s="41" t="s">
        <v>13</v>
      </c>
      <c r="C21" s="89">
        <v>54200</v>
      </c>
      <c r="D21" s="31">
        <f t="shared" si="2"/>
        <v>54200</v>
      </c>
      <c r="E21" s="101" t="str">
        <f t="shared" si="0"/>
        <v>-</v>
      </c>
      <c r="F21" s="102">
        <f t="shared" si="1"/>
        <v>1</v>
      </c>
    </row>
    <row r="22" spans="1:6" ht="31.5" customHeight="1">
      <c r="A22" s="36" t="s">
        <v>15</v>
      </c>
      <c r="B22" s="83" t="s">
        <v>167</v>
      </c>
      <c r="C22" s="89">
        <v>734000</v>
      </c>
      <c r="D22" s="31">
        <f t="shared" si="2"/>
        <v>734000</v>
      </c>
      <c r="E22" s="101" t="str">
        <f t="shared" si="0"/>
        <v>-</v>
      </c>
      <c r="F22" s="102">
        <f t="shared" si="1"/>
        <v>1</v>
      </c>
    </row>
    <row r="23" spans="1:6" ht="31.5" customHeight="1">
      <c r="A23" s="34" t="s">
        <v>172</v>
      </c>
      <c r="B23" s="40" t="s">
        <v>66</v>
      </c>
      <c r="C23" s="89">
        <v>4000</v>
      </c>
      <c r="D23" s="31">
        <f t="shared" si="2"/>
        <v>4000</v>
      </c>
      <c r="E23" s="101" t="str">
        <f t="shared" si="0"/>
        <v>-</v>
      </c>
      <c r="F23" s="102">
        <f t="shared" si="1"/>
        <v>1</v>
      </c>
    </row>
    <row r="24" spans="1:6" ht="33" customHeight="1">
      <c r="A24" s="37" t="s">
        <v>16</v>
      </c>
      <c r="B24" s="42" t="s">
        <v>139</v>
      </c>
      <c r="C24" s="89">
        <v>0</v>
      </c>
      <c r="D24" s="31">
        <f t="shared" si="2"/>
        <v>0</v>
      </c>
      <c r="E24" s="101" t="str">
        <f>IF(C24=D24,"-",D24-C24)</f>
        <v>-</v>
      </c>
      <c r="F24" s="102" t="str">
        <f>IF(C24=0,"-",D24/C24)</f>
        <v>-</v>
      </c>
    </row>
    <row r="25" spans="1:6" ht="33" customHeight="1">
      <c r="A25" s="37" t="s">
        <v>136</v>
      </c>
      <c r="B25" s="43" t="s">
        <v>60</v>
      </c>
      <c r="C25" s="89">
        <v>0</v>
      </c>
      <c r="D25" s="31">
        <f t="shared" si="2"/>
        <v>0</v>
      </c>
      <c r="E25" s="101" t="str">
        <f>IF(C25=D25,"-",D25-C25)</f>
        <v>-</v>
      </c>
      <c r="F25" s="102" t="str">
        <f>IF(C25=0,"-",D25/C25)</f>
        <v>-</v>
      </c>
    </row>
    <row r="26" spans="1:6" ht="33" customHeight="1">
      <c r="A26" s="37" t="s">
        <v>137</v>
      </c>
      <c r="B26" s="43" t="s">
        <v>140</v>
      </c>
      <c r="C26" s="89">
        <v>0</v>
      </c>
      <c r="D26" s="31">
        <f t="shared" si="2"/>
        <v>0</v>
      </c>
      <c r="E26" s="101" t="str">
        <f>IF(C26=D26,"-",D26-C26)</f>
        <v>-</v>
      </c>
      <c r="F26" s="102" t="str">
        <f>IF(C26=0,"-",D26/C26)</f>
        <v>-</v>
      </c>
    </row>
    <row r="27" spans="1:6" ht="33" customHeight="1">
      <c r="A27" s="37" t="s">
        <v>138</v>
      </c>
      <c r="B27" s="43" t="s">
        <v>141</v>
      </c>
      <c r="C27" s="89">
        <v>2260</v>
      </c>
      <c r="D27" s="31">
        <f t="shared" si="2"/>
        <v>2260</v>
      </c>
      <c r="E27" s="101" t="str">
        <f>IF(C27=D27,"-",D27-C27)</f>
        <v>-</v>
      </c>
      <c r="F27" s="102">
        <f>IF(C27=0,"-",D27/C27)</f>
        <v>1</v>
      </c>
    </row>
    <row r="28" spans="1:6" s="5" customFormat="1" ht="31.5" customHeight="1">
      <c r="A28" s="38" t="s">
        <v>68</v>
      </c>
      <c r="B28" s="44" t="s">
        <v>69</v>
      </c>
      <c r="C28" s="90">
        <v>0</v>
      </c>
      <c r="D28" s="94">
        <f>C28</f>
        <v>0</v>
      </c>
      <c r="E28" s="15" t="str">
        <f t="shared" si="0"/>
        <v>-</v>
      </c>
      <c r="F28" s="103" t="str">
        <f t="shared" si="1"/>
        <v>-</v>
      </c>
    </row>
    <row r="29" spans="1:6" s="5" customFormat="1" ht="31.5" customHeight="1">
      <c r="A29" s="38" t="s">
        <v>67</v>
      </c>
      <c r="B29" s="44" t="s">
        <v>70</v>
      </c>
      <c r="C29" s="90">
        <v>133884</v>
      </c>
      <c r="D29" s="94">
        <f>C29</f>
        <v>133884</v>
      </c>
      <c r="E29" s="15" t="str">
        <f t="shared" si="0"/>
        <v>-</v>
      </c>
      <c r="F29" s="103">
        <f t="shared" si="1"/>
        <v>1</v>
      </c>
    </row>
    <row r="30" spans="1:6" s="3" customFormat="1" ht="30" customHeight="1">
      <c r="A30" s="32" t="s">
        <v>17</v>
      </c>
      <c r="B30" s="52" t="s">
        <v>18</v>
      </c>
      <c r="C30" s="29">
        <f>C31+C32+C33+C41+C42+C48+C49+C50+C47</f>
        <v>35969</v>
      </c>
      <c r="D30" s="29">
        <f>D31+D32+D33+D41+D42+D48+D49+D50+D47</f>
        <v>35969</v>
      </c>
      <c r="E30" s="13" t="str">
        <f>IF(C30=D30,"-",D30-C30)</f>
        <v>-</v>
      </c>
      <c r="F30" s="104">
        <f t="shared" si="1"/>
        <v>1</v>
      </c>
    </row>
    <row r="31" spans="1:6" ht="28.5" customHeight="1">
      <c r="A31" s="37" t="s">
        <v>19</v>
      </c>
      <c r="B31" s="46" t="s">
        <v>20</v>
      </c>
      <c r="C31" s="82">
        <v>1284</v>
      </c>
      <c r="D31" s="30">
        <f>C31</f>
        <v>1284</v>
      </c>
      <c r="E31" s="101" t="str">
        <f aca="true" t="shared" si="3" ref="E31:E51">IF(C31=D31,"-",D31-C31)</f>
        <v>-</v>
      </c>
      <c r="F31" s="102">
        <f t="shared" si="1"/>
        <v>1</v>
      </c>
    </row>
    <row r="32" spans="1:6" ht="28.5" customHeight="1">
      <c r="A32" s="37" t="s">
        <v>21</v>
      </c>
      <c r="B32" s="46" t="s">
        <v>22</v>
      </c>
      <c r="C32" s="82">
        <v>4327</v>
      </c>
      <c r="D32" s="30">
        <f>C32</f>
        <v>4327</v>
      </c>
      <c r="E32" s="101" t="str">
        <f t="shared" si="3"/>
        <v>-</v>
      </c>
      <c r="F32" s="102">
        <f t="shared" si="1"/>
        <v>1</v>
      </c>
    </row>
    <row r="33" spans="1:6" ht="28.5" customHeight="1">
      <c r="A33" s="37" t="s">
        <v>23</v>
      </c>
      <c r="B33" s="47" t="s">
        <v>37</v>
      </c>
      <c r="C33" s="30">
        <f>C34+C36+C37+C38+C39+C40</f>
        <v>223</v>
      </c>
      <c r="D33" s="30">
        <f>D34+D36+D37+D38+D39+D40</f>
        <v>223</v>
      </c>
      <c r="E33" s="101" t="str">
        <f t="shared" si="3"/>
        <v>-</v>
      </c>
      <c r="F33" s="102">
        <f t="shared" si="1"/>
        <v>1</v>
      </c>
    </row>
    <row r="34" spans="1:6" ht="28.5" customHeight="1">
      <c r="A34" s="48" t="s">
        <v>45</v>
      </c>
      <c r="B34" s="49" t="s">
        <v>38</v>
      </c>
      <c r="C34" s="82">
        <v>20</v>
      </c>
      <c r="D34" s="30">
        <f>C34</f>
        <v>20</v>
      </c>
      <c r="E34" s="101" t="str">
        <f t="shared" si="3"/>
        <v>-</v>
      </c>
      <c r="F34" s="102">
        <f t="shared" si="1"/>
        <v>1</v>
      </c>
    </row>
    <row r="35" spans="1:6" ht="28.5" customHeight="1">
      <c r="A35" s="48" t="s">
        <v>46</v>
      </c>
      <c r="B35" s="50" t="s">
        <v>39</v>
      </c>
      <c r="C35" s="82">
        <v>20</v>
      </c>
      <c r="D35" s="30">
        <f>C35</f>
        <v>20</v>
      </c>
      <c r="E35" s="101" t="str">
        <f t="shared" si="3"/>
        <v>-</v>
      </c>
      <c r="F35" s="102">
        <f t="shared" si="1"/>
        <v>1</v>
      </c>
    </row>
    <row r="36" spans="1:6" ht="28.5" customHeight="1">
      <c r="A36" s="48" t="s">
        <v>47</v>
      </c>
      <c r="B36" s="49" t="s">
        <v>40</v>
      </c>
      <c r="C36" s="82">
        <v>0</v>
      </c>
      <c r="D36" s="30">
        <f>C36</f>
        <v>0</v>
      </c>
      <c r="E36" s="101" t="str">
        <f t="shared" si="3"/>
        <v>-</v>
      </c>
      <c r="F36" s="102" t="str">
        <f t="shared" si="1"/>
        <v>-</v>
      </c>
    </row>
    <row r="37" spans="1:6" ht="28.5" customHeight="1">
      <c r="A37" s="48" t="s">
        <v>48</v>
      </c>
      <c r="B37" s="49" t="s">
        <v>41</v>
      </c>
      <c r="C37" s="82">
        <v>0</v>
      </c>
      <c r="D37" s="30">
        <f aca="true" t="shared" si="4" ref="D37:D48">C37</f>
        <v>0</v>
      </c>
      <c r="E37" s="101" t="str">
        <f t="shared" si="3"/>
        <v>-</v>
      </c>
      <c r="F37" s="102" t="str">
        <f t="shared" si="1"/>
        <v>-</v>
      </c>
    </row>
    <row r="38" spans="1:6" ht="28.5" customHeight="1">
      <c r="A38" s="48" t="s">
        <v>49</v>
      </c>
      <c r="B38" s="49" t="s">
        <v>42</v>
      </c>
      <c r="C38" s="82">
        <v>0</v>
      </c>
      <c r="D38" s="30">
        <f t="shared" si="4"/>
        <v>0</v>
      </c>
      <c r="E38" s="101" t="str">
        <f t="shared" si="3"/>
        <v>-</v>
      </c>
      <c r="F38" s="102" t="str">
        <f t="shared" si="1"/>
        <v>-</v>
      </c>
    </row>
    <row r="39" spans="1:6" ht="28.5" customHeight="1">
      <c r="A39" s="48" t="s">
        <v>50</v>
      </c>
      <c r="B39" s="49" t="s">
        <v>43</v>
      </c>
      <c r="C39" s="82">
        <v>185</v>
      </c>
      <c r="D39" s="30">
        <f t="shared" si="4"/>
        <v>185</v>
      </c>
      <c r="E39" s="101" t="str">
        <f t="shared" si="3"/>
        <v>-</v>
      </c>
      <c r="F39" s="102">
        <f t="shared" si="1"/>
        <v>1</v>
      </c>
    </row>
    <row r="40" spans="1:6" ht="28.5" customHeight="1">
      <c r="A40" s="48" t="s">
        <v>51</v>
      </c>
      <c r="B40" s="49" t="s">
        <v>44</v>
      </c>
      <c r="C40" s="82">
        <v>18</v>
      </c>
      <c r="D40" s="30">
        <f t="shared" si="4"/>
        <v>18</v>
      </c>
      <c r="E40" s="101" t="str">
        <f t="shared" si="3"/>
        <v>-</v>
      </c>
      <c r="F40" s="102">
        <f t="shared" si="1"/>
        <v>1</v>
      </c>
    </row>
    <row r="41" spans="1:6" ht="28.5" customHeight="1">
      <c r="A41" s="37" t="s">
        <v>24</v>
      </c>
      <c r="B41" s="46" t="s">
        <v>25</v>
      </c>
      <c r="C41" s="30">
        <v>21016</v>
      </c>
      <c r="D41" s="30">
        <f t="shared" si="4"/>
        <v>21016</v>
      </c>
      <c r="E41" s="101" t="str">
        <f t="shared" si="3"/>
        <v>-</v>
      </c>
      <c r="F41" s="102">
        <f t="shared" si="1"/>
        <v>1</v>
      </c>
    </row>
    <row r="42" spans="1:6" ht="28.5" customHeight="1">
      <c r="A42" s="37" t="s">
        <v>26</v>
      </c>
      <c r="B42" s="47" t="s">
        <v>61</v>
      </c>
      <c r="C42" s="30">
        <f>SUM(C43:C46)</f>
        <v>4245</v>
      </c>
      <c r="D42" s="30">
        <f>SUM(D43:D46)</f>
        <v>4245</v>
      </c>
      <c r="E42" s="101" t="str">
        <f t="shared" si="3"/>
        <v>-</v>
      </c>
      <c r="F42" s="102">
        <f t="shared" si="1"/>
        <v>1</v>
      </c>
    </row>
    <row r="43" spans="1:6" ht="28.5" customHeight="1">
      <c r="A43" s="48" t="s">
        <v>56</v>
      </c>
      <c r="B43" s="49" t="s">
        <v>52</v>
      </c>
      <c r="C43" s="30">
        <v>3192</v>
      </c>
      <c r="D43" s="30">
        <f>C43</f>
        <v>3192</v>
      </c>
      <c r="E43" s="101" t="str">
        <f t="shared" si="3"/>
        <v>-</v>
      </c>
      <c r="F43" s="102">
        <f t="shared" si="1"/>
        <v>1</v>
      </c>
    </row>
    <row r="44" spans="1:6" ht="28.5" customHeight="1">
      <c r="A44" s="48" t="s">
        <v>57</v>
      </c>
      <c r="B44" s="49" t="s">
        <v>53</v>
      </c>
      <c r="C44" s="30">
        <v>515</v>
      </c>
      <c r="D44" s="30">
        <f>C44</f>
        <v>515</v>
      </c>
      <c r="E44" s="101" t="str">
        <f t="shared" si="3"/>
        <v>-</v>
      </c>
      <c r="F44" s="102">
        <f t="shared" si="1"/>
        <v>1</v>
      </c>
    </row>
    <row r="45" spans="1:6" ht="28.5" customHeight="1">
      <c r="A45" s="48" t="s">
        <v>58</v>
      </c>
      <c r="B45" s="49" t="s">
        <v>54</v>
      </c>
      <c r="C45" s="30">
        <v>0</v>
      </c>
      <c r="D45" s="30">
        <f t="shared" si="4"/>
        <v>0</v>
      </c>
      <c r="E45" s="101" t="str">
        <f t="shared" si="3"/>
        <v>-</v>
      </c>
      <c r="F45" s="102" t="str">
        <f t="shared" si="1"/>
        <v>-</v>
      </c>
    </row>
    <row r="46" spans="1:6" ht="28.5" customHeight="1">
      <c r="A46" s="48" t="s">
        <v>59</v>
      </c>
      <c r="B46" s="49" t="s">
        <v>55</v>
      </c>
      <c r="C46" s="30">
        <v>538</v>
      </c>
      <c r="D46" s="30">
        <f>C46</f>
        <v>538</v>
      </c>
      <c r="E46" s="101" t="str">
        <f t="shared" si="3"/>
        <v>-</v>
      </c>
      <c r="F46" s="102">
        <f t="shared" si="1"/>
        <v>1</v>
      </c>
    </row>
    <row r="47" spans="1:6" ht="28.5" customHeight="1">
      <c r="A47" s="37" t="s">
        <v>27</v>
      </c>
      <c r="B47" s="46" t="s">
        <v>28</v>
      </c>
      <c r="C47" s="82">
        <v>0</v>
      </c>
      <c r="D47" s="30">
        <f t="shared" si="4"/>
        <v>0</v>
      </c>
      <c r="E47" s="101" t="str">
        <f t="shared" si="3"/>
        <v>-</v>
      </c>
      <c r="F47" s="102" t="str">
        <f t="shared" si="1"/>
        <v>-</v>
      </c>
    </row>
    <row r="48" spans="1:6" ht="48" customHeight="1">
      <c r="A48" s="37" t="s">
        <v>29</v>
      </c>
      <c r="B48" s="46" t="s">
        <v>114</v>
      </c>
      <c r="C48" s="89">
        <v>4304</v>
      </c>
      <c r="D48" s="30">
        <f t="shared" si="4"/>
        <v>4304</v>
      </c>
      <c r="E48" s="101" t="str">
        <f t="shared" si="3"/>
        <v>-</v>
      </c>
      <c r="F48" s="105">
        <f t="shared" si="1"/>
        <v>1</v>
      </c>
    </row>
    <row r="49" spans="1:6" ht="43.5" customHeight="1">
      <c r="A49" s="37" t="s">
        <v>30</v>
      </c>
      <c r="B49" s="46" t="s">
        <v>31</v>
      </c>
      <c r="C49" s="89">
        <v>263</v>
      </c>
      <c r="D49" s="30">
        <f>C49</f>
        <v>263</v>
      </c>
      <c r="E49" s="101" t="str">
        <f t="shared" si="3"/>
        <v>-</v>
      </c>
      <c r="F49" s="105">
        <f t="shared" si="1"/>
        <v>1</v>
      </c>
    </row>
    <row r="50" spans="1:6" ht="35.25" customHeight="1">
      <c r="A50" s="37" t="s">
        <v>32</v>
      </c>
      <c r="B50" s="46" t="s">
        <v>33</v>
      </c>
      <c r="C50" s="82">
        <v>307</v>
      </c>
      <c r="D50" s="30">
        <f>C50</f>
        <v>307</v>
      </c>
      <c r="E50" s="101" t="str">
        <f t="shared" si="3"/>
        <v>-</v>
      </c>
      <c r="F50" s="102">
        <f t="shared" si="1"/>
        <v>1</v>
      </c>
    </row>
    <row r="51" spans="1:6" s="3" customFormat="1" ht="30" customHeight="1">
      <c r="A51" s="39" t="s">
        <v>34</v>
      </c>
      <c r="B51" s="51" t="s">
        <v>168</v>
      </c>
      <c r="C51" s="33">
        <f>SUM(C52:C55)</f>
        <v>20970</v>
      </c>
      <c r="D51" s="33">
        <f>SUM(D52:D55)</f>
        <v>20970</v>
      </c>
      <c r="E51" s="13" t="str">
        <f t="shared" si="3"/>
        <v>-</v>
      </c>
      <c r="F51" s="106">
        <f t="shared" si="1"/>
        <v>1</v>
      </c>
    </row>
    <row r="52" spans="1:6" ht="42" customHeight="1">
      <c r="A52" s="37" t="s">
        <v>118</v>
      </c>
      <c r="B52" s="46" t="s">
        <v>143</v>
      </c>
      <c r="C52" s="82">
        <v>10</v>
      </c>
      <c r="D52" s="30">
        <f>C52</f>
        <v>10</v>
      </c>
      <c r="E52" s="82" t="str">
        <f>IF(C52=D52,"-",D52-C52)</f>
        <v>-</v>
      </c>
      <c r="F52" s="102">
        <f t="shared" si="1"/>
        <v>1</v>
      </c>
    </row>
    <row r="53" spans="1:6" ht="31.5" customHeight="1">
      <c r="A53" s="37" t="s">
        <v>35</v>
      </c>
      <c r="B53" s="46" t="s">
        <v>63</v>
      </c>
      <c r="C53" s="82">
        <v>18295</v>
      </c>
      <c r="D53" s="30">
        <f>C53</f>
        <v>18295</v>
      </c>
      <c r="E53" s="82" t="str">
        <f>IF(C53=D53,"-",D53-C53)</f>
        <v>-</v>
      </c>
      <c r="F53" s="102">
        <f t="shared" si="1"/>
        <v>1</v>
      </c>
    </row>
    <row r="54" spans="1:6" ht="31.5" customHeight="1">
      <c r="A54" s="37" t="s">
        <v>36</v>
      </c>
      <c r="B54" s="46" t="s">
        <v>120</v>
      </c>
      <c r="C54" s="82">
        <v>0</v>
      </c>
      <c r="D54" s="30">
        <f>C54</f>
        <v>0</v>
      </c>
      <c r="E54" s="82" t="str">
        <f>IF(C54=D54,"-",D54-C54)</f>
        <v>-</v>
      </c>
      <c r="F54" s="102" t="str">
        <f t="shared" si="1"/>
        <v>-</v>
      </c>
    </row>
    <row r="55" spans="1:6" ht="31.5" customHeight="1">
      <c r="A55" s="37" t="s">
        <v>119</v>
      </c>
      <c r="B55" s="46" t="s">
        <v>121</v>
      </c>
      <c r="C55" s="82">
        <v>2665</v>
      </c>
      <c r="D55" s="30">
        <f>C55</f>
        <v>2665</v>
      </c>
      <c r="E55" s="82" t="str">
        <f>IF(C55=D55,"-",D55-C55)</f>
        <v>-</v>
      </c>
      <c r="F55" s="102">
        <f t="shared" si="1"/>
        <v>1</v>
      </c>
    </row>
    <row r="56" spans="1:6" ht="32.25" customHeight="1">
      <c r="A56" s="39" t="s">
        <v>126</v>
      </c>
      <c r="B56" s="51" t="s">
        <v>154</v>
      </c>
      <c r="C56" s="92">
        <v>181</v>
      </c>
      <c r="D56" s="33">
        <f>C56</f>
        <v>181</v>
      </c>
      <c r="E56" s="13" t="str">
        <f>IF(C56=D56,"-",D56-C56)</f>
        <v>-</v>
      </c>
      <c r="F56" s="106">
        <f>IF(C56=0,"-",D56/C56)</f>
        <v>1</v>
      </c>
    </row>
    <row r="74" ht="12.75">
      <c r="D74" s="2" t="s">
        <v>200</v>
      </c>
    </row>
  </sheetData>
  <sheetProtection formatCells="0" formatColumns="0" formatRows="0" insertColumns="0" insertRows="0" insertHyperlinks="0" deleteColumns="0" deleteRows="0"/>
  <mergeCells count="8">
    <mergeCell ref="E4:E5"/>
    <mergeCell ref="F4:F5"/>
    <mergeCell ref="A1:F1"/>
    <mergeCell ref="A2:C2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edyta.rosinska</cp:lastModifiedBy>
  <cp:lastPrinted>2011-06-08T07:44:36Z</cp:lastPrinted>
  <dcterms:created xsi:type="dcterms:W3CDTF">2005-07-21T09:51:05Z</dcterms:created>
  <dcterms:modified xsi:type="dcterms:W3CDTF">2011-07-19T11:40:00Z</dcterms:modified>
  <cp:category/>
  <cp:version/>
  <cp:contentType/>
  <cp:contentStatus/>
</cp:coreProperties>
</file>